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rion/Documents/3 ALAIN/COURS ECO/000 EN LIGNE/fiche images et excel/"/>
    </mc:Choice>
  </mc:AlternateContent>
  <xr:revisionPtr revIDLastSave="0" documentId="13_ncr:1_{3E1ED875-3045-D14B-BA17-518D12F769A0}" xr6:coauthVersionLast="47" xr6:coauthVersionMax="47" xr10:uidLastSave="{00000000-0000-0000-0000-000000000000}"/>
  <bookViews>
    <workbookView xWindow="0" yWindow="460" windowWidth="25600" windowHeight="15540" xr2:uid="{00000000-000D-0000-FFFF-FFFF00000000}"/>
  </bookViews>
  <sheets>
    <sheet name="A lire" sheetId="3" r:id="rId1"/>
    <sheet name="Bilans" sheetId="1" r:id="rId2"/>
    <sheet name="Volumes et coûts variables" sheetId="7" r:id="rId3"/>
    <sheet name="Capacités et coûts fixes" sheetId="9" r:id="rId4"/>
    <sheet name="Graphe Evolution des coûts" sheetId="5" r:id="rId5"/>
    <sheet name="Graphe comparaison Coût &amp; Prix"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 l="1"/>
  <c r="C3" i="1" s="1"/>
  <c r="B12" i="1"/>
  <c r="B11" i="1"/>
  <c r="B10" i="1"/>
  <c r="B9" i="1"/>
  <c r="B8" i="1"/>
  <c r="B7" i="1"/>
  <c r="B6" i="1"/>
  <c r="B5" i="1"/>
  <c r="B4" i="1"/>
  <c r="B3" i="1"/>
  <c r="B13" i="1"/>
  <c r="C12" i="1"/>
  <c r="C11" i="1"/>
  <c r="C10" i="1"/>
  <c r="C9" i="1"/>
  <c r="C8" i="1"/>
  <c r="C7" i="1"/>
  <c r="C6" i="1"/>
  <c r="C5" i="1"/>
  <c r="C4" i="1"/>
  <c r="U13" i="1"/>
  <c r="T13" i="1"/>
  <c r="R13" i="1"/>
  <c r="O13" i="1"/>
  <c r="M13" i="1"/>
  <c r="I13" i="1"/>
  <c r="S13" i="1" s="1"/>
  <c r="H13" i="1"/>
  <c r="G13" i="1"/>
  <c r="F13" i="1"/>
  <c r="E13" i="1"/>
  <c r="D13" i="1"/>
  <c r="L28" i="9"/>
  <c r="I28" i="9"/>
  <c r="J13" i="1" l="1"/>
  <c r="L13" i="1" s="1"/>
  <c r="P13" i="1"/>
  <c r="Q13" i="1"/>
  <c r="V13" i="1" s="1"/>
  <c r="C13" i="1" s="1"/>
  <c r="M28" i="9"/>
  <c r="W13" i="1" l="1"/>
  <c r="I3" i="1" l="1"/>
  <c r="I4" i="1"/>
  <c r="I5" i="1"/>
  <c r="I6" i="1"/>
  <c r="I7" i="1"/>
  <c r="I8" i="1"/>
  <c r="I9" i="1"/>
  <c r="I10" i="1"/>
  <c r="I11" i="1"/>
  <c r="I12" i="1"/>
  <c r="L18" i="9"/>
  <c r="L19" i="9"/>
  <c r="L20" i="9"/>
  <c r="L21" i="9"/>
  <c r="L22" i="9"/>
  <c r="L23" i="9"/>
  <c r="L24" i="9"/>
  <c r="L25" i="9"/>
  <c r="L26" i="9"/>
  <c r="L27" i="9"/>
  <c r="A19" i="9"/>
  <c r="A20" i="9" s="1"/>
  <c r="A21" i="9" s="1"/>
  <c r="A22" i="9" s="1"/>
  <c r="A23" i="9" s="1"/>
  <c r="A24" i="9" s="1"/>
  <c r="A25" i="9" s="1"/>
  <c r="A26" i="9" s="1"/>
  <c r="A27" i="9" s="1"/>
  <c r="A28" i="9" s="1"/>
  <c r="I18" i="9" l="1"/>
  <c r="M18" i="9" s="1"/>
  <c r="I19" i="9"/>
  <c r="M19" i="9" s="1"/>
  <c r="I20" i="9"/>
  <c r="M20" i="9" s="1"/>
  <c r="I21" i="9"/>
  <c r="M21" i="9" s="1"/>
  <c r="I22" i="9"/>
  <c r="M22" i="9" s="1"/>
  <c r="I23" i="9"/>
  <c r="M23" i="9" s="1"/>
  <c r="I24" i="9"/>
  <c r="M24" i="9" s="1"/>
  <c r="I25" i="9"/>
  <c r="M25" i="9" s="1"/>
  <c r="I26" i="9"/>
  <c r="M26" i="9" s="1"/>
  <c r="I27" i="9"/>
  <c r="M27" i="9" s="1"/>
  <c r="A4" i="9"/>
  <c r="A5" i="9" s="1"/>
  <c r="A6" i="9" s="1"/>
  <c r="A7" i="9" s="1"/>
  <c r="A8" i="9" s="1"/>
  <c r="A9" i="9" s="1"/>
  <c r="A10" i="9" s="1"/>
  <c r="A11" i="9" s="1"/>
  <c r="A12" i="9" s="1"/>
  <c r="A13" i="9" s="1"/>
  <c r="O31" i="7" l="1"/>
  <c r="H8" i="1" l="1"/>
  <c r="M3" i="1"/>
  <c r="D3" i="1" l="1"/>
  <c r="T9" i="1"/>
  <c r="T12" i="1"/>
  <c r="G12" i="1"/>
  <c r="D12" i="1"/>
  <c r="U12" i="1"/>
  <c r="R12" i="1"/>
  <c r="H12" i="1"/>
  <c r="Q12" i="1" s="1"/>
  <c r="M12" i="1"/>
  <c r="R11" i="1"/>
  <c r="G11" i="1"/>
  <c r="D11" i="1"/>
  <c r="U11" i="1"/>
  <c r="T11" i="1"/>
  <c r="H11" i="1"/>
  <c r="Q11" i="1" s="1"/>
  <c r="M11" i="1"/>
  <c r="G10" i="1"/>
  <c r="D10" i="1"/>
  <c r="U10" i="1"/>
  <c r="T10" i="1"/>
  <c r="R10" i="1"/>
  <c r="H10" i="1"/>
  <c r="Q10" i="1" s="1"/>
  <c r="M10" i="1"/>
  <c r="M9" i="1"/>
  <c r="G9" i="1"/>
  <c r="D9" i="1"/>
  <c r="U9" i="1"/>
  <c r="R9" i="1"/>
  <c r="H9" i="1"/>
  <c r="Q9" i="1" s="1"/>
  <c r="T8" i="1"/>
  <c r="Q8" i="1"/>
  <c r="G8" i="1"/>
  <c r="D8" i="1"/>
  <c r="U8" i="1"/>
  <c r="R8" i="1"/>
  <c r="M8" i="1"/>
  <c r="G7" i="1"/>
  <c r="D7" i="1"/>
  <c r="U7" i="1"/>
  <c r="T7" i="1"/>
  <c r="R7" i="1"/>
  <c r="H7" i="1"/>
  <c r="Q7" i="1" s="1"/>
  <c r="M7" i="1"/>
  <c r="G6" i="1"/>
  <c r="D6" i="1"/>
  <c r="U6" i="1"/>
  <c r="T6" i="1"/>
  <c r="R6" i="1"/>
  <c r="H6" i="1"/>
  <c r="Q6" i="1" s="1"/>
  <c r="M6" i="1"/>
  <c r="O6" i="1"/>
  <c r="G5" i="1"/>
  <c r="D5" i="1"/>
  <c r="U5" i="1"/>
  <c r="T5" i="1"/>
  <c r="R5" i="1"/>
  <c r="H5" i="1"/>
  <c r="Q5" i="1" s="1"/>
  <c r="M5" i="1"/>
  <c r="U4" i="1"/>
  <c r="G4" i="1"/>
  <c r="D4" i="1"/>
  <c r="T4" i="1"/>
  <c r="R4" i="1"/>
  <c r="H4" i="1"/>
  <c r="Q4" i="1" s="1"/>
  <c r="M4" i="1"/>
  <c r="A4" i="1"/>
  <c r="A5" i="1" s="1"/>
  <c r="A6" i="1" s="1"/>
  <c r="A7" i="1" s="1"/>
  <c r="A8" i="1" s="1"/>
  <c r="A9" i="1" s="1"/>
  <c r="A10" i="1" s="1"/>
  <c r="A11" i="1" s="1"/>
  <c r="A12" i="1" s="1"/>
  <c r="A13" i="1" s="1"/>
  <c r="U3" i="1"/>
  <c r="G3" i="1"/>
  <c r="T3" i="1"/>
  <c r="H3" i="1"/>
  <c r="Q3" i="1" s="1"/>
  <c r="S11" i="1" l="1"/>
  <c r="F7" i="1"/>
  <c r="F8" i="1"/>
  <c r="F11" i="1"/>
  <c r="F6" i="1"/>
  <c r="F4" i="1"/>
  <c r="F9" i="1"/>
  <c r="E4" i="1"/>
  <c r="E3" i="1"/>
  <c r="O7" i="1"/>
  <c r="S8" i="1"/>
  <c r="F12" i="1"/>
  <c r="S5" i="1"/>
  <c r="F5" i="1"/>
  <c r="S10" i="1"/>
  <c r="F3" i="1"/>
  <c r="O10" i="1"/>
  <c r="S7" i="1"/>
  <c r="R3" i="1"/>
  <c r="S3" i="1" s="1"/>
  <c r="O11" i="1"/>
  <c r="S4" i="1"/>
  <c r="O12" i="1"/>
  <c r="S9" i="1"/>
  <c r="S12" i="1"/>
  <c r="S6" i="1"/>
  <c r="P3" i="1" l="1"/>
  <c r="J4" i="1"/>
  <c r="L4" i="1" s="1"/>
  <c r="E5" i="1"/>
  <c r="P4" i="1"/>
  <c r="F10" i="1"/>
  <c r="O8" i="1"/>
  <c r="O5" i="1"/>
  <c r="J3" i="1"/>
  <c r="O9" i="1"/>
  <c r="L3" i="1" l="1"/>
  <c r="N4" i="1" s="1"/>
  <c r="J5" i="1"/>
  <c r="L5" i="1" s="1"/>
  <c r="N5" i="1" s="1"/>
  <c r="P5" i="1"/>
  <c r="V5" i="1" s="1"/>
  <c r="O3" i="1"/>
  <c r="O4" i="1"/>
  <c r="V4" i="1" s="1"/>
  <c r="E6" i="1"/>
  <c r="J6" i="1" l="1"/>
  <c r="L6" i="1" s="1"/>
  <c r="N6" i="1" s="1"/>
  <c r="P6" i="1"/>
  <c r="V6" i="1" s="1"/>
  <c r="W4" i="1"/>
  <c r="W5" i="1"/>
  <c r="E7" i="1"/>
  <c r="E8" i="1" l="1"/>
  <c r="J7" i="1"/>
  <c r="L7" i="1" s="1"/>
  <c r="N7" i="1" s="1"/>
  <c r="P7" i="1"/>
  <c r="V7" i="1" s="1"/>
  <c r="W6" i="1"/>
  <c r="W3" i="1"/>
  <c r="E9" i="1" l="1"/>
  <c r="W7" i="1"/>
  <c r="J8" i="1"/>
  <c r="L8" i="1" s="1"/>
  <c r="N8" i="1" s="1"/>
  <c r="P8" i="1"/>
  <c r="V8" i="1" s="1"/>
  <c r="W8" i="1" l="1"/>
  <c r="J9" i="1"/>
  <c r="L9" i="1" s="1"/>
  <c r="N9" i="1" s="1"/>
  <c r="P9" i="1"/>
  <c r="V9" i="1" s="1"/>
  <c r="E10" i="1"/>
  <c r="E11" i="1" l="1"/>
  <c r="E12" i="1"/>
  <c r="W9" i="1"/>
  <c r="J10" i="1"/>
  <c r="L10" i="1" s="1"/>
  <c r="N10" i="1" s="1"/>
  <c r="P10" i="1"/>
  <c r="V10" i="1" s="1"/>
  <c r="W10" i="1" l="1"/>
  <c r="J12" i="1"/>
  <c r="L12" i="1" s="1"/>
  <c r="N13" i="1" s="1"/>
  <c r="P12" i="1"/>
  <c r="J11" i="1"/>
  <c r="L11" i="1" s="1"/>
  <c r="N11" i="1" s="1"/>
  <c r="P11" i="1"/>
  <c r="V11" i="1" s="1"/>
  <c r="W11" i="1" l="1"/>
  <c r="V12" i="1"/>
  <c r="N12" i="1"/>
  <c r="W12" i="1" l="1"/>
</calcChain>
</file>

<file path=xl/sharedStrings.xml><?xml version="1.0" encoding="utf-8"?>
<sst xmlns="http://schemas.openxmlformats.org/spreadsheetml/2006/main" count="134" uniqueCount="103">
  <si>
    <t>€/MWh</t>
  </si>
  <si>
    <t>Production totale</t>
  </si>
  <si>
    <t>nucléaire</t>
  </si>
  <si>
    <t>hydraulique</t>
  </si>
  <si>
    <t>éolien</t>
  </si>
  <si>
    <t>solaire</t>
  </si>
  <si>
    <t>bioénergies</t>
  </si>
  <si>
    <t>Total production</t>
  </si>
  <si>
    <t>imports</t>
  </si>
  <si>
    <t>exports</t>
  </si>
  <si>
    <t>Total coûts variables</t>
  </si>
  <si>
    <t>moyenne 2012-2020</t>
  </si>
  <si>
    <t>CCG</t>
  </si>
  <si>
    <t>Eolien</t>
  </si>
  <si>
    <t>Hydraulique</t>
  </si>
  <si>
    <t>Réseaux de transport</t>
  </si>
  <si>
    <t>Réseaux de distribution</t>
  </si>
  <si>
    <t>Coûts fixes nucléaire</t>
  </si>
  <si>
    <t>Coûts fixes PV et éolien</t>
  </si>
  <si>
    <t>Coûts fixes hydraulique</t>
  </si>
  <si>
    <t>Couts variables nucléaire</t>
  </si>
  <si>
    <t>Coût total de production</t>
  </si>
  <si>
    <t>Coût de production</t>
  </si>
  <si>
    <t>Coûts fixes de réseaux</t>
  </si>
  <si>
    <t>Coûts fixes de production</t>
  </si>
  <si>
    <t>Combustibles nucléaires</t>
  </si>
  <si>
    <t>Combustible gaz</t>
  </si>
  <si>
    <t>Autres combustibles</t>
  </si>
  <si>
    <t>Total</t>
  </si>
  <si>
    <t>Total hors échanges</t>
  </si>
  <si>
    <t>Les données sont issues de différentes sources publiques :</t>
  </si>
  <si>
    <t>EPEX/EEX</t>
  </si>
  <si>
    <t>Coût des combustibles </t>
  </si>
  <si>
    <t>Prix de marché électricité</t>
  </si>
  <si>
    <t>Coûts des réseaux</t>
  </si>
  <si>
    <t>Capacités de production installées et volumes produits</t>
  </si>
  <si>
    <t>Coûts des moyens de production :</t>
  </si>
  <si>
    <t>Délibérations de la CRE (TURPE 4, 5 et 6)</t>
  </si>
  <si>
    <t>RTE - site Eco2mix</t>
  </si>
  <si>
    <t xml:space="preserve"> EU ETS</t>
  </si>
  <si>
    <t xml:space="preserve"> marketWtach.com</t>
  </si>
  <si>
    <t xml:space="preserve"> Commission Champsaur (ARENH)</t>
  </si>
  <si>
    <t xml:space="preserve"> AIE projecting cost of generating electricity</t>
  </si>
  <si>
    <t xml:space="preserve"> SER, EDF</t>
  </si>
  <si>
    <t xml:space="preserve"> site de l'observatoire des énergies photovoltaïques</t>
  </si>
  <si>
    <t xml:space="preserve"> Observ'ER</t>
  </si>
  <si>
    <t>Nucléaire :</t>
  </si>
  <si>
    <t>Thermique fossile :</t>
  </si>
  <si>
    <t>Hydraulique :</t>
  </si>
  <si>
    <t>PV :</t>
  </si>
  <si>
    <t>Eolien :</t>
  </si>
  <si>
    <t>CO2 :</t>
  </si>
  <si>
    <t>gaz, charbon et fioul :</t>
  </si>
  <si>
    <t>Sources :</t>
  </si>
  <si>
    <t>Pour plus d'information sur les mécanismes de constitution des prix de marché et les raisons de l'écart au coût de production, voir  :</t>
  </si>
  <si>
    <t>Voir également :</t>
  </si>
  <si>
    <t>Evolution (%)</t>
  </si>
  <si>
    <t>L'onglet "Graphe Evolution des coûts" présente une vision synthétique de la décomposition des couts du système électrique français et de son évolution depuis 2012.</t>
  </si>
  <si>
    <t>écrit par Anne Debregeas pour The Other Economy</t>
  </si>
  <si>
    <t xml:space="preserve">Par ailleurs, même en excluant l'année 2021, la volatilité des prix reste importante (au maximum 35% d'écart entre 2018 et 2020) ce qui nuit à la visiblité dont ont besoin les consommateurs. </t>
  </si>
  <si>
    <t>Entre 2012 et 2020, les prix de marché en moyenne annuelle sont inférieurs aux coûts de production ce qui poserait d'évidents problèmes pour les producteurs si ceux-ci n'étaient pas rémunérés hors marché (via des garanties publiques).</t>
  </si>
  <si>
    <t>Le dossier dédié aux marchés sur le site Sud Energie</t>
  </si>
  <si>
    <t>Ajoutons qu'aujourd'hui en France, les prix facturés aux consommateurs sont basés sur les prix de marchés en moyenne annuelle. La volatilité serait bien plus importante s'ils étaient fondés sur les prix spots horaires.(cf. graphique ci-dessous donnant un exemple de la volatilité du spot pour 2 journées - 22 décembre 2020 et 22 décembre 2021, puis pour une journée "normale" de décembre 2018)</t>
  </si>
  <si>
    <t>Pour en savoir plus :</t>
  </si>
  <si>
    <t>fioul</t>
  </si>
  <si>
    <t>charbon</t>
  </si>
  <si>
    <t>gaz</t>
  </si>
  <si>
    <t>Consommation</t>
  </si>
  <si>
    <t>Production</t>
  </si>
  <si>
    <t>Production nationale</t>
  </si>
  <si>
    <t>Imports et exports</t>
  </si>
  <si>
    <t xml:space="preserve">Exports </t>
  </si>
  <si>
    <t xml:space="preserve">Imports </t>
  </si>
  <si>
    <t>Solde 
imports - exports</t>
  </si>
  <si>
    <t>Volumes annuels en TWh - source RTE eco2mix, disponible depuis 2012</t>
  </si>
  <si>
    <t>Recettes d'exports</t>
  </si>
  <si>
    <t>Coûts d'imports</t>
  </si>
  <si>
    <t>Combustibles (marchés européens) et CO2 (ETS)</t>
  </si>
  <si>
    <t>Coûts variables annuels en Milliards Euros 2021</t>
  </si>
  <si>
    <t>écart 2021 - moyenne 2012-2020</t>
  </si>
  <si>
    <t>Imports et exports (prix spot horaire)</t>
  </si>
  <si>
    <t>nucléaire 
(10 €21/MWh)</t>
  </si>
  <si>
    <t>Réseaux</t>
  </si>
  <si>
    <t>TOTAL</t>
  </si>
  <si>
    <t>Capacité de production (GW)</t>
  </si>
  <si>
    <t>Total réseaux</t>
  </si>
  <si>
    <t>Coûts fixes annuels en Milliards Euros 2021</t>
  </si>
  <si>
    <t>réseaux :</t>
  </si>
  <si>
    <t>CRE (TURPE)</t>
  </si>
  <si>
    <t>Bilan coûts de production (Milliards €2021)</t>
  </si>
  <si>
    <t>Système électrique français : production + réseaux (Milliards € 2021)</t>
  </si>
  <si>
    <t>Photo-voltaïque</t>
  </si>
  <si>
    <t>Valeur spot de la production</t>
  </si>
  <si>
    <t>autres fossiles</t>
  </si>
  <si>
    <t>Vous trouverez dans l'onglet "bilans" la reconstitution des différents coûts composant le système électrique, sur la période 2012-2021.</t>
  </si>
  <si>
    <t>Ces bilans pointent sur les parts fixes (dépendant des capacités) et variables (dépendant des volumes) détailles dans les onglets correspondants</t>
  </si>
  <si>
    <t>Coûts variables fossiles</t>
  </si>
  <si>
    <t>Coûts fixes  fossile</t>
  </si>
  <si>
    <t>Coût de l'électricité consommée en France
(€/MWh)</t>
  </si>
  <si>
    <t>Energie</t>
  </si>
  <si>
    <t>Energie + réseau</t>
  </si>
  <si>
    <t>Ce fichier a été réalisé par Anne Debrégeas pour la plateforme The Other Economy (15/02/2022 - mise à jour 04/2023)</t>
  </si>
  <si>
    <t xml:space="preserve">L'article "Secteur électrique : les déboires de la concurrence"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</si>
</sst>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rgb="FF0070C0"/>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i/>
      <sz val="16"/>
      <name val="Calibri"/>
      <family val="2"/>
      <scheme val="minor"/>
    </font>
    <font>
      <b/>
      <sz val="11"/>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tint="0.79998168889431442"/>
        <bgColor theme="5" tint="0.79998168889431442"/>
      </patternFill>
    </fill>
    <fill>
      <patternFill patternType="solid">
        <fgColor theme="6" tint="0.79998168889431442"/>
        <bgColor theme="6" tint="0.79998168889431442"/>
      </patternFill>
    </fill>
    <fill>
      <patternFill patternType="solid">
        <fgColor theme="5"/>
        <bgColor indexed="64"/>
      </patternFill>
    </fill>
    <fill>
      <patternFill patternType="solid">
        <fgColor rgb="FFF2A068"/>
        <bgColor indexed="64"/>
      </patternFill>
    </fill>
    <fill>
      <patternFill patternType="solid">
        <fgColor theme="0" tint="-0.14999847407452621"/>
        <bgColor indexed="64"/>
      </patternFill>
    </fill>
    <fill>
      <patternFill patternType="solid">
        <fgColor theme="0" tint="-0.14999847407452621"/>
        <bgColor theme="6" tint="0.79998168889431442"/>
      </patternFill>
    </fill>
    <fill>
      <patternFill patternType="solid">
        <fgColor theme="9" tint="0.79998168889431442"/>
        <bgColor theme="6" tint="0.79998168889431442"/>
      </patternFill>
    </fill>
    <fill>
      <patternFill patternType="solid">
        <fgColor theme="9" tint="0.79998168889431442"/>
        <bgColor indexed="6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theme="0"/>
      </bottom>
      <diagonal/>
    </border>
    <border>
      <left style="medium">
        <color auto="1"/>
      </left>
      <right style="medium">
        <color auto="1"/>
      </right>
      <top style="thin">
        <color theme="0"/>
      </top>
      <bottom style="thin">
        <color theme="0"/>
      </bottom>
      <diagonal/>
    </border>
    <border>
      <left style="medium">
        <color auto="1"/>
      </left>
      <right style="medium">
        <color auto="1"/>
      </right>
      <top style="thin">
        <color theme="0"/>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theme="0"/>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13">
    <xf numFmtId="0" fontId="0" fillId="0" borderId="0" xfId="0"/>
    <xf numFmtId="0" fontId="0" fillId="0" borderId="0" xfId="0" applyAlignment="1">
      <alignment horizontal="center"/>
    </xf>
    <xf numFmtId="0" fontId="0" fillId="0" borderId="0" xfId="0" applyAlignment="1">
      <alignment horizontal="center" vertical="center" wrapText="1"/>
    </xf>
    <xf numFmtId="3" fontId="0" fillId="0" borderId="0" xfId="0" applyNumberFormat="1" applyAlignment="1">
      <alignment horizontal="center"/>
    </xf>
    <xf numFmtId="2" fontId="2" fillId="0" borderId="0" xfId="0" applyNumberFormat="1"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2" applyAlignment="1">
      <alignment vertical="center"/>
    </xf>
    <xf numFmtId="0" fontId="5" fillId="0" borderId="0" xfId="0" applyFont="1" applyAlignment="1">
      <alignment vertical="center"/>
    </xf>
    <xf numFmtId="14" fontId="0" fillId="0" borderId="0" xfId="0" applyNumberFormat="1" applyAlignment="1">
      <alignment vertical="center"/>
    </xf>
    <xf numFmtId="0" fontId="6" fillId="0" borderId="0" xfId="0" applyFont="1" applyAlignment="1">
      <alignment vertical="center"/>
    </xf>
    <xf numFmtId="0" fontId="6" fillId="0" borderId="0" xfId="0" applyFont="1" applyAlignment="1">
      <alignment vertical="center" wrapText="1"/>
    </xf>
    <xf numFmtId="164" fontId="0" fillId="0" borderId="0" xfId="0" applyNumberFormat="1" applyAlignment="1">
      <alignment horizontal="center"/>
    </xf>
    <xf numFmtId="164" fontId="0" fillId="0" borderId="0" xfId="0" applyNumberFormat="1" applyAlignment="1">
      <alignment horizontal="right"/>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4"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3" fontId="2" fillId="4" borderId="11" xfId="0" applyNumberFormat="1" applyFont="1" applyFill="1" applyBorder="1" applyAlignment="1">
      <alignment horizontal="center"/>
    </xf>
    <xf numFmtId="164" fontId="0" fillId="4" borderId="8" xfId="0" applyNumberFormat="1" applyFill="1" applyBorder="1" applyAlignment="1">
      <alignment horizontal="center"/>
    </xf>
    <xf numFmtId="164" fontId="2" fillId="4" borderId="9" xfId="0" applyNumberFormat="1" applyFont="1" applyFill="1" applyBorder="1" applyAlignment="1">
      <alignment horizontal="center"/>
    </xf>
    <xf numFmtId="164" fontId="2" fillId="0" borderId="18" xfId="0" applyNumberFormat="1" applyFont="1" applyBorder="1" applyAlignment="1">
      <alignment horizontal="center"/>
    </xf>
    <xf numFmtId="3" fontId="2" fillId="0" borderId="6" xfId="0" applyNumberFormat="1" applyFont="1" applyBorder="1" applyAlignment="1">
      <alignment horizontal="center"/>
    </xf>
    <xf numFmtId="3" fontId="2" fillId="0" borderId="18" xfId="0" applyNumberFormat="1" applyFont="1" applyBorder="1" applyAlignment="1">
      <alignment horizontal="center"/>
    </xf>
    <xf numFmtId="3" fontId="2" fillId="0" borderId="19" xfId="0" applyNumberFormat="1" applyFont="1" applyBorder="1" applyAlignment="1">
      <alignment horizontal="center"/>
    </xf>
    <xf numFmtId="3" fontId="2" fillId="4" borderId="20" xfId="0" applyNumberFormat="1" applyFont="1" applyFill="1" applyBorder="1" applyAlignment="1">
      <alignment horizontal="center"/>
    </xf>
    <xf numFmtId="3" fontId="0" fillId="4" borderId="26" xfId="0" applyNumberFormat="1" applyFill="1" applyBorder="1" applyAlignment="1">
      <alignment horizontal="center"/>
    </xf>
    <xf numFmtId="3" fontId="0" fillId="4" borderId="20" xfId="0" applyNumberFormat="1" applyFill="1" applyBorder="1" applyAlignment="1">
      <alignment horizontal="center"/>
    </xf>
    <xf numFmtId="164" fontId="0" fillId="4" borderId="26" xfId="0" applyNumberFormat="1" applyFill="1" applyBorder="1" applyAlignment="1">
      <alignment horizontal="center"/>
    </xf>
    <xf numFmtId="164" fontId="0" fillId="4" borderId="20" xfId="0" applyNumberFormat="1" applyFill="1" applyBorder="1" applyAlignment="1">
      <alignment horizontal="center"/>
    </xf>
    <xf numFmtId="164" fontId="2" fillId="4" borderId="26" xfId="0" applyNumberFormat="1" applyFont="1" applyFill="1" applyBorder="1" applyAlignment="1">
      <alignment horizontal="center"/>
    </xf>
    <xf numFmtId="164" fontId="0" fillId="4" borderId="27" xfId="0" applyNumberFormat="1" applyFill="1" applyBorder="1" applyAlignment="1">
      <alignment horizontal="center"/>
    </xf>
    <xf numFmtId="3" fontId="2" fillId="0" borderId="24" xfId="0" applyNumberFormat="1" applyFont="1" applyBorder="1" applyAlignment="1">
      <alignment horizontal="center"/>
    </xf>
    <xf numFmtId="3" fontId="0" fillId="0" borderId="19" xfId="0" applyNumberFormat="1" applyBorder="1" applyAlignment="1">
      <alignment horizontal="center"/>
    </xf>
    <xf numFmtId="3" fontId="0" fillId="0" borderId="24" xfId="0" applyNumberFormat="1" applyBorder="1" applyAlignment="1">
      <alignment horizontal="center"/>
    </xf>
    <xf numFmtId="164" fontId="0" fillId="0" borderId="19" xfId="0" applyNumberFormat="1" applyBorder="1" applyAlignment="1">
      <alignment horizontal="center"/>
    </xf>
    <xf numFmtId="164" fontId="0" fillId="0" borderId="24" xfId="0" applyNumberFormat="1" applyBorder="1" applyAlignment="1">
      <alignment horizontal="center"/>
    </xf>
    <xf numFmtId="164" fontId="2" fillId="0" borderId="19" xfId="0" applyNumberFormat="1" applyFont="1" applyBorder="1" applyAlignment="1">
      <alignment horizontal="center"/>
    </xf>
    <xf numFmtId="164" fontId="0" fillId="0" borderId="18" xfId="0" applyNumberFormat="1" applyBorder="1" applyAlignment="1">
      <alignment horizontal="center"/>
    </xf>
    <xf numFmtId="3" fontId="2" fillId="4" borderId="24" xfId="0" applyNumberFormat="1" applyFont="1" applyFill="1" applyBorder="1" applyAlignment="1">
      <alignment horizontal="center"/>
    </xf>
    <xf numFmtId="3" fontId="0" fillId="4" borderId="19" xfId="0" applyNumberFormat="1" applyFill="1" applyBorder="1" applyAlignment="1">
      <alignment horizontal="center"/>
    </xf>
    <xf numFmtId="3" fontId="0" fillId="4" borderId="24" xfId="0" applyNumberFormat="1" applyFill="1" applyBorder="1" applyAlignment="1">
      <alignment horizontal="center"/>
    </xf>
    <xf numFmtId="164" fontId="0" fillId="4" borderId="19" xfId="0" applyNumberFormat="1" applyFill="1" applyBorder="1" applyAlignment="1">
      <alignment horizontal="center"/>
    </xf>
    <xf numFmtId="164" fontId="0" fillId="4" borderId="24" xfId="0" applyNumberFormat="1" applyFill="1" applyBorder="1" applyAlignment="1">
      <alignment horizontal="center"/>
    </xf>
    <xf numFmtId="164" fontId="2" fillId="4" borderId="19" xfId="0" applyNumberFormat="1" applyFont="1" applyFill="1" applyBorder="1" applyAlignment="1">
      <alignment horizontal="center"/>
    </xf>
    <xf numFmtId="164" fontId="0" fillId="4" borderId="18" xfId="0" applyNumberFormat="1" applyFill="1" applyBorder="1" applyAlignment="1">
      <alignment horizontal="center"/>
    </xf>
    <xf numFmtId="164" fontId="0" fillId="4" borderId="29" xfId="0" applyNumberFormat="1" applyFill="1" applyBorder="1" applyAlignment="1">
      <alignment horizontal="center"/>
    </xf>
    <xf numFmtId="164" fontId="0" fillId="0" borderId="17" xfId="0" applyNumberFormat="1" applyBorder="1" applyAlignment="1">
      <alignment horizontal="center"/>
    </xf>
    <xf numFmtId="164" fontId="0" fillId="4" borderId="17" xfId="0" applyNumberFormat="1" applyFill="1" applyBorder="1" applyAlignment="1">
      <alignment horizontal="center"/>
    </xf>
    <xf numFmtId="164" fontId="0" fillId="4" borderId="21" xfId="0" applyNumberFormat="1" applyFill="1" applyBorder="1" applyAlignment="1">
      <alignment horizontal="center"/>
    </xf>
    <xf numFmtId="164" fontId="0" fillId="0" borderId="25" xfId="0" applyNumberFormat="1" applyBorder="1" applyAlignment="1">
      <alignment horizontal="center"/>
    </xf>
    <xf numFmtId="164" fontId="0" fillId="4" borderId="25" xfId="0" applyNumberFormat="1" applyFill="1" applyBorder="1" applyAlignment="1">
      <alignment horizontal="center"/>
    </xf>
    <xf numFmtId="3" fontId="2" fillId="4" borderId="27" xfId="0" applyNumberFormat="1" applyFont="1" applyFill="1" applyBorder="1" applyAlignment="1">
      <alignment horizontal="center"/>
    </xf>
    <xf numFmtId="3" fontId="2" fillId="4" borderId="18" xfId="0" applyNumberFormat="1" applyFont="1" applyFill="1" applyBorder="1" applyAlignment="1">
      <alignment horizontal="center"/>
    </xf>
    <xf numFmtId="1" fontId="7" fillId="6" borderId="33" xfId="0" applyNumberFormat="1" applyFont="1" applyFill="1" applyBorder="1" applyAlignment="1">
      <alignment horizontal="center"/>
    </xf>
    <xf numFmtId="1" fontId="7" fillId="6" borderId="34" xfId="0" applyNumberFormat="1" applyFont="1" applyFill="1" applyBorder="1" applyAlignment="1">
      <alignment horizontal="center"/>
    </xf>
    <xf numFmtId="1" fontId="7" fillId="6" borderId="35" xfId="0" applyNumberFormat="1" applyFont="1" applyFill="1" applyBorder="1" applyAlignment="1">
      <alignment horizontal="center"/>
    </xf>
    <xf numFmtId="3" fontId="0" fillId="4" borderId="21" xfId="0" applyNumberFormat="1" applyFill="1" applyBorder="1" applyAlignment="1">
      <alignment horizontal="center"/>
    </xf>
    <xf numFmtId="3" fontId="0" fillId="0" borderId="25" xfId="0" applyNumberFormat="1" applyBorder="1" applyAlignment="1">
      <alignment horizontal="center"/>
    </xf>
    <xf numFmtId="3" fontId="0" fillId="4" borderId="25" xfId="0" applyNumberFormat="1" applyFill="1" applyBorder="1" applyAlignment="1">
      <alignment horizontal="center"/>
    </xf>
    <xf numFmtId="0" fontId="9" fillId="3" borderId="41" xfId="0" applyFont="1" applyFill="1" applyBorder="1" applyAlignment="1">
      <alignment horizontal="center" vertical="center" wrapText="1"/>
    </xf>
    <xf numFmtId="3" fontId="2" fillId="4" borderId="31" xfId="0" applyNumberFormat="1" applyFont="1" applyFill="1" applyBorder="1" applyAlignment="1">
      <alignment horizontal="center"/>
    </xf>
    <xf numFmtId="3" fontId="2" fillId="0" borderId="42" xfId="0" applyNumberFormat="1" applyFont="1" applyBorder="1" applyAlignment="1">
      <alignment horizontal="center"/>
    </xf>
    <xf numFmtId="3" fontId="2" fillId="4" borderId="42" xfId="0" applyNumberFormat="1" applyFont="1" applyFill="1" applyBorder="1" applyAlignment="1">
      <alignment horizontal="center"/>
    </xf>
    <xf numFmtId="164" fontId="2" fillId="4" borderId="27" xfId="0" applyNumberFormat="1" applyFont="1" applyFill="1" applyBorder="1" applyAlignment="1">
      <alignment horizontal="center"/>
    </xf>
    <xf numFmtId="164" fontId="2" fillId="4" borderId="18" xfId="0" applyNumberFormat="1" applyFont="1" applyFill="1" applyBorder="1" applyAlignment="1">
      <alignment horizontal="center"/>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3" fontId="8" fillId="3" borderId="39" xfId="0" applyNumberFormat="1" applyFont="1" applyFill="1" applyBorder="1" applyAlignment="1">
      <alignment horizontal="center" vertical="center" wrapText="1"/>
    </xf>
    <xf numFmtId="3" fontId="8" fillId="3" borderId="40" xfId="0" applyNumberFormat="1" applyFont="1" applyFill="1" applyBorder="1" applyAlignment="1">
      <alignment horizontal="center" vertical="center" wrapText="1"/>
    </xf>
    <xf numFmtId="164" fontId="2" fillId="4" borderId="20" xfId="0" applyNumberFormat="1" applyFont="1" applyFill="1" applyBorder="1" applyAlignment="1">
      <alignment horizontal="center"/>
    </xf>
    <xf numFmtId="164" fontId="2" fillId="0" borderId="24" xfId="0" applyNumberFormat="1" applyFont="1" applyBorder="1" applyAlignment="1">
      <alignment horizontal="center"/>
    </xf>
    <xf numFmtId="164" fontId="2" fillId="4" borderId="24" xfId="0" applyNumberFormat="1" applyFont="1" applyFill="1" applyBorder="1" applyAlignment="1">
      <alignment horizontal="center"/>
    </xf>
    <xf numFmtId="164" fontId="0" fillId="8" borderId="2" xfId="0" applyNumberFormat="1" applyFill="1" applyBorder="1" applyAlignment="1">
      <alignment horizontal="center"/>
    </xf>
    <xf numFmtId="164" fontId="0" fillId="8" borderId="5" xfId="0" applyNumberFormat="1" applyFill="1" applyBorder="1" applyAlignment="1">
      <alignment horizontal="center"/>
    </xf>
    <xf numFmtId="164" fontId="0" fillId="9" borderId="2" xfId="0" applyNumberFormat="1" applyFill="1" applyBorder="1" applyAlignment="1">
      <alignment horizontal="center"/>
    </xf>
    <xf numFmtId="3" fontId="0" fillId="9" borderId="3" xfId="0" applyNumberFormat="1" applyFill="1" applyBorder="1" applyAlignment="1">
      <alignment horizontal="center"/>
    </xf>
    <xf numFmtId="164" fontId="0" fillId="9" borderId="5" xfId="0" applyNumberFormat="1" applyFill="1" applyBorder="1" applyAlignment="1">
      <alignment horizontal="center"/>
    </xf>
    <xf numFmtId="3" fontId="0" fillId="9" borderId="6" xfId="0" applyNumberFormat="1" applyFill="1" applyBorder="1" applyAlignment="1">
      <alignment horizontal="center"/>
    </xf>
    <xf numFmtId="3" fontId="0" fillId="8" borderId="2" xfId="0" applyNumberFormat="1" applyFill="1" applyBorder="1" applyAlignment="1">
      <alignment horizontal="center"/>
    </xf>
    <xf numFmtId="3" fontId="0" fillId="8" borderId="1" xfId="0" applyNumberFormat="1" applyFill="1" applyBorder="1" applyAlignment="1">
      <alignment horizontal="center"/>
    </xf>
    <xf numFmtId="3" fontId="0" fillId="8" borderId="5" xfId="0" applyNumberFormat="1" applyFill="1" applyBorder="1" applyAlignment="1">
      <alignment horizontal="center"/>
    </xf>
    <xf numFmtId="3" fontId="0" fillId="8" borderId="4" xfId="0" applyNumberFormat="1" applyFill="1" applyBorder="1" applyAlignment="1">
      <alignment horizontal="center"/>
    </xf>
    <xf numFmtId="0" fontId="7" fillId="10" borderId="24" xfId="0" applyFont="1" applyFill="1" applyBorder="1" applyAlignment="1">
      <alignment horizontal="center" vertical="center" wrapText="1"/>
    </xf>
    <xf numFmtId="0" fontId="7" fillId="10" borderId="19" xfId="0" applyFont="1" applyFill="1" applyBorder="1" applyAlignment="1">
      <alignment horizontal="center" vertical="center" wrapText="1"/>
    </xf>
    <xf numFmtId="1" fontId="7" fillId="10" borderId="10" xfId="0" applyNumberFormat="1" applyFont="1" applyFill="1" applyBorder="1" applyAlignment="1">
      <alignment horizontal="center"/>
    </xf>
    <xf numFmtId="1" fontId="7" fillId="10" borderId="12" xfId="0" applyNumberFormat="1" applyFont="1" applyFill="1" applyBorder="1" applyAlignment="1">
      <alignment horizontal="center"/>
    </xf>
    <xf numFmtId="1" fontId="7" fillId="10" borderId="11" xfId="0" applyNumberFormat="1" applyFont="1" applyFill="1" applyBorder="1" applyAlignment="1">
      <alignment horizontal="center"/>
    </xf>
    <xf numFmtId="0" fontId="0" fillId="0" borderId="0" xfId="0" applyAlignment="1">
      <alignment horizontal="center" wrapText="1"/>
    </xf>
    <xf numFmtId="0" fontId="0" fillId="0" borderId="0" xfId="0" applyAlignment="1">
      <alignment wrapText="1"/>
    </xf>
    <xf numFmtId="0" fontId="10" fillId="0" borderId="0" xfId="0" applyFont="1" applyAlignment="1">
      <alignment vertical="center"/>
    </xf>
    <xf numFmtId="164" fontId="0" fillId="8" borderId="1" xfId="0" applyNumberFormat="1" applyFill="1" applyBorder="1" applyAlignment="1">
      <alignment horizontal="center"/>
    </xf>
    <xf numFmtId="164" fontId="0" fillId="8" borderId="3" xfId="0" applyNumberFormat="1" applyFill="1" applyBorder="1" applyAlignment="1">
      <alignment horizontal="center"/>
    </xf>
    <xf numFmtId="164" fontId="0" fillId="0" borderId="6" xfId="0" applyNumberFormat="1" applyBorder="1" applyAlignment="1">
      <alignment horizontal="center"/>
    </xf>
    <xf numFmtId="164" fontId="0" fillId="8" borderId="4" xfId="0" applyNumberFormat="1" applyFill="1" applyBorder="1" applyAlignment="1">
      <alignment horizontal="center"/>
    </xf>
    <xf numFmtId="164" fontId="0" fillId="8" borderId="6" xfId="0" applyNumberFormat="1" applyFill="1" applyBorder="1" applyAlignment="1">
      <alignment horizontal="center"/>
    </xf>
    <xf numFmtId="0" fontId="9" fillId="10" borderId="9"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3" fontId="2" fillId="8" borderId="3" xfId="0" applyNumberFormat="1" applyFont="1" applyFill="1" applyBorder="1" applyAlignment="1">
      <alignment horizontal="center"/>
    </xf>
    <xf numFmtId="3" fontId="2" fillId="8" borderId="6" xfId="0" applyNumberFormat="1" applyFont="1" applyFill="1" applyBorder="1" applyAlignment="1">
      <alignment horizontal="center"/>
    </xf>
    <xf numFmtId="0" fontId="2" fillId="0" borderId="10"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3" fontId="0" fillId="4" borderId="30" xfId="0" applyNumberFormat="1" applyFill="1" applyBorder="1" applyAlignment="1">
      <alignment horizontal="center"/>
    </xf>
    <xf numFmtId="3" fontId="0" fillId="4" borderId="16" xfId="0" applyNumberFormat="1" applyFill="1" applyBorder="1" applyAlignment="1">
      <alignment horizontal="center"/>
    </xf>
    <xf numFmtId="3" fontId="2" fillId="4" borderId="15" xfId="0" applyNumberFormat="1" applyFont="1" applyFill="1" applyBorder="1" applyAlignment="1">
      <alignment horizontal="center"/>
    </xf>
    <xf numFmtId="3" fontId="0" fillId="4" borderId="15" xfId="0" applyNumberFormat="1" applyFill="1" applyBorder="1" applyAlignment="1">
      <alignment horizontal="center"/>
    </xf>
    <xf numFmtId="3" fontId="2" fillId="4" borderId="9" xfId="0" applyNumberFormat="1" applyFont="1" applyFill="1" applyBorder="1" applyAlignment="1">
      <alignment horizontal="center"/>
    </xf>
    <xf numFmtId="1" fontId="7" fillId="6" borderId="43" xfId="0" applyNumberFormat="1" applyFont="1" applyFill="1" applyBorder="1" applyAlignment="1">
      <alignment horizontal="center"/>
    </xf>
    <xf numFmtId="164" fontId="0" fillId="4" borderId="30" xfId="0" applyNumberFormat="1" applyFill="1" applyBorder="1" applyAlignment="1">
      <alignment horizontal="center"/>
    </xf>
    <xf numFmtId="164" fontId="0" fillId="4" borderId="16" xfId="0" applyNumberFormat="1" applyFill="1" applyBorder="1" applyAlignment="1">
      <alignment horizontal="center"/>
    </xf>
    <xf numFmtId="164" fontId="2" fillId="4" borderId="16" xfId="0" applyNumberFormat="1" applyFont="1" applyFill="1" applyBorder="1" applyAlignment="1">
      <alignment horizontal="center"/>
    </xf>
    <xf numFmtId="164" fontId="0" fillId="4" borderId="15" xfId="0" applyNumberFormat="1" applyFill="1" applyBorder="1" applyAlignment="1">
      <alignment horizontal="center"/>
    </xf>
    <xf numFmtId="164" fontId="2" fillId="4" borderId="15" xfId="0" applyNumberFormat="1" applyFont="1" applyFill="1" applyBorder="1" applyAlignment="1">
      <alignment horizontal="center"/>
    </xf>
    <xf numFmtId="164" fontId="0" fillId="4" borderId="9" xfId="0" applyNumberFormat="1" applyFill="1" applyBorder="1" applyAlignment="1">
      <alignment horizontal="center"/>
    </xf>
    <xf numFmtId="164" fontId="0" fillId="8" borderId="8" xfId="0" applyNumberFormat="1" applyFill="1" applyBorder="1" applyAlignment="1">
      <alignment horizontal="center"/>
    </xf>
    <xf numFmtId="164" fontId="0" fillId="8" borderId="7" xfId="0" applyNumberFormat="1" applyFill="1" applyBorder="1" applyAlignment="1">
      <alignment horizontal="center"/>
    </xf>
    <xf numFmtId="3" fontId="2" fillId="8" borderId="9" xfId="0" applyNumberFormat="1" applyFont="1" applyFill="1" applyBorder="1" applyAlignment="1">
      <alignment horizontal="center"/>
    </xf>
    <xf numFmtId="3" fontId="0" fillId="8" borderId="7" xfId="0" applyNumberFormat="1" applyFill="1" applyBorder="1" applyAlignment="1">
      <alignment horizontal="center"/>
    </xf>
    <xf numFmtId="3" fontId="0" fillId="8" borderId="8" xfId="0" applyNumberFormat="1" applyFill="1" applyBorder="1" applyAlignment="1">
      <alignment horizontal="center"/>
    </xf>
    <xf numFmtId="164" fontId="0" fillId="8" borderId="9" xfId="0" applyNumberFormat="1" applyFill="1" applyBorder="1" applyAlignment="1">
      <alignment horizontal="center"/>
    </xf>
    <xf numFmtId="0" fontId="8" fillId="10" borderId="13"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0" fillId="9" borderId="20" xfId="0" applyNumberFormat="1" applyFill="1" applyBorder="1" applyAlignment="1">
      <alignment horizontal="center"/>
    </xf>
    <xf numFmtId="164" fontId="0" fillId="9" borderId="26" xfId="0" applyNumberFormat="1" applyFill="1" applyBorder="1" applyAlignment="1">
      <alignment horizontal="center"/>
    </xf>
    <xf numFmtId="3" fontId="2" fillId="9" borderId="26" xfId="0" applyNumberFormat="1" applyFont="1" applyFill="1" applyBorder="1" applyAlignment="1">
      <alignment horizontal="center"/>
    </xf>
    <xf numFmtId="1" fontId="0" fillId="9" borderId="20" xfId="0" applyNumberFormat="1" applyFill="1" applyBorder="1" applyAlignment="1">
      <alignment horizontal="center"/>
    </xf>
    <xf numFmtId="1" fontId="0" fillId="9" borderId="26" xfId="0" applyNumberFormat="1" applyFill="1" applyBorder="1" applyAlignment="1">
      <alignment horizontal="center"/>
    </xf>
    <xf numFmtId="1" fontId="0" fillId="0" borderId="24" xfId="0" applyNumberFormat="1" applyBorder="1" applyAlignment="1">
      <alignment horizontal="center"/>
    </xf>
    <xf numFmtId="1" fontId="0" fillId="0" borderId="19" xfId="0" applyNumberFormat="1" applyBorder="1" applyAlignment="1">
      <alignment horizontal="center"/>
    </xf>
    <xf numFmtId="9" fontId="0" fillId="0" borderId="24" xfId="1" applyFont="1" applyBorder="1" applyAlignment="1">
      <alignment horizontal="center"/>
    </xf>
    <xf numFmtId="3" fontId="0" fillId="9" borderId="24" xfId="0" applyNumberFormat="1" applyFill="1" applyBorder="1" applyAlignment="1">
      <alignment horizontal="center"/>
    </xf>
    <xf numFmtId="164" fontId="0" fillId="9" borderId="19" xfId="0" applyNumberFormat="1" applyFill="1" applyBorder="1" applyAlignment="1">
      <alignment horizontal="center"/>
    </xf>
    <xf numFmtId="3" fontId="2" fillId="9" borderId="19" xfId="0" applyNumberFormat="1" applyFont="1" applyFill="1" applyBorder="1" applyAlignment="1">
      <alignment horizontal="center"/>
    </xf>
    <xf numFmtId="1" fontId="0" fillId="9" borderId="24" xfId="0" applyNumberFormat="1" applyFill="1" applyBorder="1" applyAlignment="1">
      <alignment horizontal="center"/>
    </xf>
    <xf numFmtId="1" fontId="0" fillId="9" borderId="19" xfId="0" applyNumberFormat="1" applyFill="1" applyBorder="1" applyAlignment="1">
      <alignment horizontal="center"/>
    </xf>
    <xf numFmtId="9" fontId="0" fillId="9" borderId="24" xfId="1" applyFont="1" applyFill="1" applyBorder="1" applyAlignment="1">
      <alignment horizontal="center"/>
    </xf>
    <xf numFmtId="3" fontId="0" fillId="9" borderId="15" xfId="0" applyNumberFormat="1" applyFill="1" applyBorder="1" applyAlignment="1">
      <alignment horizontal="center"/>
    </xf>
    <xf numFmtId="164" fontId="0" fillId="9" borderId="16" xfId="0" applyNumberFormat="1" applyFill="1" applyBorder="1" applyAlignment="1">
      <alignment horizontal="center"/>
    </xf>
    <xf numFmtId="3" fontId="2" fillId="9" borderId="16" xfId="0" applyNumberFormat="1" applyFont="1" applyFill="1" applyBorder="1" applyAlignment="1">
      <alignment horizontal="center"/>
    </xf>
    <xf numFmtId="1" fontId="0" fillId="9" borderId="15" xfId="0" applyNumberFormat="1" applyFill="1" applyBorder="1" applyAlignment="1">
      <alignment horizontal="center"/>
    </xf>
    <xf numFmtId="1" fontId="0" fillId="9" borderId="16" xfId="0" applyNumberFormat="1" applyFill="1" applyBorder="1" applyAlignment="1">
      <alignment horizontal="center"/>
    </xf>
    <xf numFmtId="9" fontId="0" fillId="9" borderId="15" xfId="1" applyFont="1" applyFill="1" applyBorder="1" applyAlignment="1">
      <alignment horizontal="center"/>
    </xf>
    <xf numFmtId="3" fontId="0" fillId="9" borderId="1" xfId="0" applyNumberFormat="1" applyFill="1" applyBorder="1" applyAlignment="1">
      <alignment horizontal="center"/>
    </xf>
    <xf numFmtId="3" fontId="0" fillId="9" borderId="2" xfId="0" applyNumberFormat="1" applyFill="1" applyBorder="1" applyAlignment="1">
      <alignment horizontal="center"/>
    </xf>
    <xf numFmtId="3" fontId="0" fillId="9" borderId="4" xfId="0" applyNumberFormat="1" applyFill="1" applyBorder="1" applyAlignment="1">
      <alignment horizontal="center"/>
    </xf>
    <xf numFmtId="3" fontId="0" fillId="9" borderId="5" xfId="0" applyNumberFormat="1" applyFill="1" applyBorder="1" applyAlignment="1">
      <alignment horizontal="center"/>
    </xf>
    <xf numFmtId="3" fontId="0" fillId="9" borderId="7" xfId="0" applyNumberFormat="1" applyFill="1" applyBorder="1" applyAlignment="1">
      <alignment horizontal="center"/>
    </xf>
    <xf numFmtId="3" fontId="0" fillId="9" borderId="8" xfId="0" applyNumberFormat="1" applyFill="1" applyBorder="1" applyAlignment="1">
      <alignment horizontal="center"/>
    </xf>
    <xf numFmtId="164" fontId="0" fillId="9" borderId="8" xfId="0" applyNumberFormat="1" applyFill="1" applyBorder="1" applyAlignment="1">
      <alignment horizontal="center"/>
    </xf>
    <xf numFmtId="3" fontId="0" fillId="9" borderId="9" xfId="0" applyNumberFormat="1" applyFill="1" applyBorder="1" applyAlignment="1">
      <alignment horizontal="center"/>
    </xf>
    <xf numFmtId="0" fontId="7" fillId="11" borderId="19" xfId="0" applyFont="1" applyFill="1" applyBorder="1" applyAlignment="1">
      <alignment horizontal="center" vertical="center" wrapText="1"/>
    </xf>
    <xf numFmtId="0" fontId="11" fillId="12" borderId="19" xfId="0" applyFont="1" applyFill="1" applyBorder="1" applyAlignment="1">
      <alignment horizontal="center" vertical="center" wrapText="1"/>
    </xf>
    <xf numFmtId="3" fontId="2" fillId="13" borderId="26" xfId="0" applyNumberFormat="1" applyFont="1" applyFill="1" applyBorder="1" applyAlignment="1">
      <alignment horizontal="center"/>
    </xf>
    <xf numFmtId="3" fontId="2" fillId="12" borderId="19" xfId="0" applyNumberFormat="1" applyFont="1" applyFill="1" applyBorder="1" applyAlignment="1">
      <alignment horizontal="center"/>
    </xf>
    <xf numFmtId="3" fontId="2" fillId="13" borderId="19" xfId="0" applyNumberFormat="1" applyFont="1" applyFill="1" applyBorder="1" applyAlignment="1">
      <alignment horizontal="center"/>
    </xf>
    <xf numFmtId="3" fontId="2" fillId="13" borderId="16" xfId="0" applyNumberFormat="1" applyFont="1" applyFill="1" applyBorder="1" applyAlignment="1">
      <alignment horizontal="center"/>
    </xf>
    <xf numFmtId="0" fontId="2" fillId="12" borderId="8" xfId="0" applyFont="1" applyFill="1" applyBorder="1" applyAlignment="1">
      <alignment horizontal="center" vertical="center" wrapText="1"/>
    </xf>
    <xf numFmtId="3" fontId="2" fillId="13" borderId="2" xfId="0" applyNumberFormat="1" applyFont="1" applyFill="1" applyBorder="1" applyAlignment="1">
      <alignment horizontal="center"/>
    </xf>
    <xf numFmtId="3" fontId="2" fillId="12" borderId="5" xfId="0" applyNumberFormat="1" applyFont="1" applyFill="1" applyBorder="1" applyAlignment="1">
      <alignment horizontal="center"/>
    </xf>
    <xf numFmtId="3" fontId="2" fillId="13" borderId="5" xfId="0" applyNumberFormat="1" applyFont="1" applyFill="1" applyBorder="1" applyAlignment="1">
      <alignment horizontal="center"/>
    </xf>
    <xf numFmtId="3" fontId="2" fillId="13" borderId="8" xfId="0" applyNumberFormat="1" applyFont="1" applyFill="1" applyBorder="1" applyAlignment="1">
      <alignment horizontal="center"/>
    </xf>
    <xf numFmtId="0" fontId="2" fillId="14" borderId="20" xfId="0" applyFont="1" applyFill="1" applyBorder="1" applyAlignment="1">
      <alignment horizontal="center"/>
    </xf>
    <xf numFmtId="0" fontId="2" fillId="15" borderId="24" xfId="0" applyFont="1" applyFill="1" applyBorder="1" applyAlignment="1">
      <alignment horizontal="center"/>
    </xf>
    <xf numFmtId="0" fontId="2" fillId="14" borderId="24" xfId="0" applyFont="1" applyFill="1" applyBorder="1" applyAlignment="1">
      <alignment horizontal="center"/>
    </xf>
    <xf numFmtId="0" fontId="2" fillId="14" borderId="15" xfId="0" applyFont="1" applyFill="1" applyBorder="1" applyAlignment="1">
      <alignment horizontal="center"/>
    </xf>
    <xf numFmtId="0" fontId="2" fillId="12" borderId="24" xfId="0" applyFont="1" applyFill="1" applyBorder="1" applyAlignment="1">
      <alignment horizontal="center" vertical="center" wrapText="1"/>
    </xf>
    <xf numFmtId="0" fontId="11" fillId="12" borderId="18" xfId="0" applyFont="1" applyFill="1" applyBorder="1" applyAlignment="1">
      <alignment horizontal="center" vertical="center" wrapText="1"/>
    </xf>
    <xf numFmtId="3" fontId="0" fillId="13" borderId="20" xfId="0" applyNumberFormat="1" applyFill="1" applyBorder="1" applyAlignment="1">
      <alignment horizontal="center"/>
    </xf>
    <xf numFmtId="3" fontId="0" fillId="13" borderId="27" xfId="0" applyNumberFormat="1" applyFill="1" applyBorder="1" applyAlignment="1">
      <alignment horizontal="center"/>
    </xf>
    <xf numFmtId="3" fontId="0" fillId="12" borderId="24" xfId="0" applyNumberFormat="1" applyFill="1" applyBorder="1" applyAlignment="1">
      <alignment horizontal="center"/>
    </xf>
    <xf numFmtId="3" fontId="0" fillId="12" borderId="18" xfId="0" applyNumberFormat="1" applyFill="1" applyBorder="1" applyAlignment="1">
      <alignment horizontal="center"/>
    </xf>
    <xf numFmtId="3" fontId="0" fillId="13" borderId="24" xfId="0" applyNumberFormat="1" applyFill="1" applyBorder="1" applyAlignment="1">
      <alignment horizontal="center"/>
    </xf>
    <xf numFmtId="3" fontId="0" fillId="13" borderId="18" xfId="0" applyNumberFormat="1" applyFill="1" applyBorder="1" applyAlignment="1">
      <alignment horizontal="center"/>
    </xf>
    <xf numFmtId="3" fontId="12" fillId="13" borderId="24" xfId="0" applyNumberFormat="1" applyFont="1" applyFill="1" applyBorder="1" applyAlignment="1">
      <alignment horizontal="center"/>
    </xf>
    <xf numFmtId="3" fontId="12" fillId="12" borderId="24" xfId="0" applyNumberFormat="1" applyFont="1" applyFill="1" applyBorder="1" applyAlignment="1">
      <alignment horizontal="center"/>
    </xf>
    <xf numFmtId="3" fontId="12" fillId="13" borderId="15" xfId="0" applyNumberFormat="1" applyFont="1" applyFill="1" applyBorder="1" applyAlignment="1">
      <alignment horizontal="center"/>
    </xf>
    <xf numFmtId="3" fontId="0" fillId="13" borderId="9" xfId="0" applyNumberFormat="1" applyFill="1" applyBorder="1" applyAlignment="1">
      <alignment horizontal="center"/>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10" fillId="5" borderId="23" xfId="0" applyFont="1" applyFill="1" applyBorder="1" applyAlignment="1">
      <alignment horizontal="center" vertical="center"/>
    </xf>
    <xf numFmtId="0" fontId="9" fillId="3" borderId="2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10" fillId="7" borderId="23"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3" xfId="0" applyFont="1" applyFill="1" applyBorder="1" applyAlignment="1">
      <alignment horizontal="center" vertical="center"/>
    </xf>
    <xf numFmtId="0" fontId="6" fillId="0" borderId="0" xfId="0" applyFont="1" applyAlignment="1">
      <alignment horizontal="left"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2A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a:t>Décomposition et évolution des coûts du système électrique français </a:t>
            </a:r>
          </a:p>
          <a:p>
            <a:pPr>
              <a:defRPr sz="1800"/>
            </a:pPr>
            <a:r>
              <a:rPr lang="fr-FR" sz="1800"/>
              <a:t>2012-2022</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3.7709068478714185E-2"/>
          <c:y val="0.15372593244133625"/>
          <c:w val="0.73336390039732191"/>
          <c:h val="0.7771231872495481"/>
        </c:manualLayout>
      </c:layout>
      <c:barChart>
        <c:barDir val="col"/>
        <c:grouping val="stacked"/>
        <c:varyColors val="0"/>
        <c:ser>
          <c:idx val="0"/>
          <c:order val="0"/>
          <c:tx>
            <c:strRef>
              <c:f>Bilans!$O$2</c:f>
              <c:strCache>
                <c:ptCount val="1"/>
                <c:pt idx="0">
                  <c:v>Coûts fixes de réseaux</c:v>
                </c:pt>
              </c:strCache>
            </c:strRef>
          </c:tx>
          <c:spPr>
            <a:solidFill>
              <a:schemeClr val="bg1">
                <a:lumMod val="65000"/>
              </a:schemeClr>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Bilans!$O$3:$O$13</c:f>
              <c:numCache>
                <c:formatCode>#,##0</c:formatCode>
                <c:ptCount val="11"/>
                <c:pt idx="0">
                  <c:v>12.015999999999998</c:v>
                </c:pt>
                <c:pt idx="1">
                  <c:v>12.015999999999998</c:v>
                </c:pt>
                <c:pt idx="2">
                  <c:v>12.142999999999999</c:v>
                </c:pt>
                <c:pt idx="3">
                  <c:v>12.562999999999999</c:v>
                </c:pt>
                <c:pt idx="4">
                  <c:v>12.964</c:v>
                </c:pt>
                <c:pt idx="5">
                  <c:v>13.278098617479788</c:v>
                </c:pt>
                <c:pt idx="6">
                  <c:v>13.232571927784171</c:v>
                </c:pt>
                <c:pt idx="7">
                  <c:v>13.312598251426493</c:v>
                </c:pt>
                <c:pt idx="8">
                  <c:v>13.334173133258043</c:v>
                </c:pt>
                <c:pt idx="9">
                  <c:v>13.334173133258043</c:v>
                </c:pt>
                <c:pt idx="10">
                  <c:v>13.334173133258043</c:v>
                </c:pt>
              </c:numCache>
            </c:numRef>
          </c:val>
          <c:extLst>
            <c:ext xmlns:c16="http://schemas.microsoft.com/office/drawing/2014/chart" uri="{C3380CC4-5D6E-409C-BE32-E72D297353CC}">
              <c16:uniqueId val="{00000000-F439-4DC5-BD74-E02DF3F4A9C4}"/>
            </c:ext>
          </c:extLst>
        </c:ser>
        <c:ser>
          <c:idx val="1"/>
          <c:order val="1"/>
          <c:tx>
            <c:strRef>
              <c:f>Bilans!$P$2</c:f>
              <c:strCache>
                <c:ptCount val="1"/>
                <c:pt idx="0">
                  <c:v>Coûts fixes de production</c:v>
                </c:pt>
              </c:strCache>
            </c:strRef>
          </c:tx>
          <c:spPr>
            <a:solidFill>
              <a:schemeClr val="bg1">
                <a:lumMod val="85000"/>
              </a:schemeClr>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Bilans!$P$3:$P$13</c:f>
              <c:numCache>
                <c:formatCode>#,##0</c:formatCode>
                <c:ptCount val="11"/>
                <c:pt idx="0">
                  <c:v>21.909316739729249</c:v>
                </c:pt>
                <c:pt idx="1">
                  <c:v>22.224651369617511</c:v>
                </c:pt>
                <c:pt idx="2">
                  <c:v>22.217270516176718</c:v>
                </c:pt>
                <c:pt idx="3">
                  <c:v>22.277803517023752</c:v>
                </c:pt>
                <c:pt idx="4">
                  <c:v>22.18559323035975</c:v>
                </c:pt>
                <c:pt idx="5">
                  <c:v>22.561556603959751</c:v>
                </c:pt>
                <c:pt idx="6">
                  <c:v>22.892166800359753</c:v>
                </c:pt>
                <c:pt idx="7">
                  <c:v>23.21624300035975</c:v>
                </c:pt>
                <c:pt idx="8">
                  <c:v>23.521757110759751</c:v>
                </c:pt>
                <c:pt idx="9">
                  <c:v>23.438649764359752</c:v>
                </c:pt>
                <c:pt idx="10">
                  <c:v>23.993776220359749</c:v>
                </c:pt>
              </c:numCache>
            </c:numRef>
          </c:val>
          <c:extLst>
            <c:ext xmlns:c16="http://schemas.microsoft.com/office/drawing/2014/chart" uri="{C3380CC4-5D6E-409C-BE32-E72D297353CC}">
              <c16:uniqueId val="{00000001-F439-4DC5-BD74-E02DF3F4A9C4}"/>
            </c:ext>
          </c:extLst>
        </c:ser>
        <c:ser>
          <c:idx val="2"/>
          <c:order val="2"/>
          <c:tx>
            <c:strRef>
              <c:f>Bilans!$Q$2</c:f>
              <c:strCache>
                <c:ptCount val="1"/>
                <c:pt idx="0">
                  <c:v>Combustibles nucléaires</c:v>
                </c:pt>
              </c:strCache>
            </c:strRef>
          </c:tx>
          <c:spPr>
            <a:solidFill>
              <a:schemeClr val="accent4"/>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Bilans!$Q$3:$Q$13</c:f>
              <c:numCache>
                <c:formatCode>#.##0\.0</c:formatCode>
                <c:ptCount val="11"/>
                <c:pt idx="0">
                  <c:v>4.366500318760874</c:v>
                </c:pt>
                <c:pt idx="1">
                  <c:v>4.3154423580306052</c:v>
                </c:pt>
                <c:pt idx="2">
                  <c:v>4.4226909545797994</c:v>
                </c:pt>
                <c:pt idx="3">
                  <c:v>4.4326880917759777</c:v>
                </c:pt>
                <c:pt idx="4">
                  <c:v>4.0755624319990122</c:v>
                </c:pt>
                <c:pt idx="5">
                  <c:v>3.9837480743185494</c:v>
                </c:pt>
                <c:pt idx="6">
                  <c:v>4.0589367578531999</c:v>
                </c:pt>
                <c:pt idx="7">
                  <c:v>3.8745493247999994</c:v>
                </c:pt>
                <c:pt idx="8">
                  <c:v>3.4077351200000003</c:v>
                </c:pt>
                <c:pt idx="9">
                  <c:v>3.6059796699999995</c:v>
                </c:pt>
                <c:pt idx="10">
                  <c:v>2.6281753068932958</c:v>
                </c:pt>
              </c:numCache>
            </c:numRef>
          </c:val>
          <c:extLst>
            <c:ext xmlns:c16="http://schemas.microsoft.com/office/drawing/2014/chart" uri="{C3380CC4-5D6E-409C-BE32-E72D297353CC}">
              <c16:uniqueId val="{00000002-F439-4DC5-BD74-E02DF3F4A9C4}"/>
            </c:ext>
          </c:extLst>
        </c:ser>
        <c:ser>
          <c:idx val="3"/>
          <c:order val="3"/>
          <c:tx>
            <c:strRef>
              <c:f>Bilans!$R$2</c:f>
              <c:strCache>
                <c:ptCount val="1"/>
                <c:pt idx="0">
                  <c:v>Combustible gaz</c:v>
                </c:pt>
              </c:strCache>
            </c:strRef>
          </c:tx>
          <c:spPr>
            <a:solidFill>
              <a:srgbClr val="FF0000"/>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Bilans!$R$3:$R$13</c:f>
              <c:numCache>
                <c:formatCode>#.##0\.0</c:formatCode>
                <c:ptCount val="11"/>
                <c:pt idx="0">
                  <c:v>1.193600476660408</c:v>
                </c:pt>
                <c:pt idx="1">
                  <c:v>1.0541468861353169</c:v>
                </c:pt>
                <c:pt idx="2">
                  <c:v>0.67439760344118072</c:v>
                </c:pt>
                <c:pt idx="3">
                  <c:v>0.90286497153917467</c:v>
                </c:pt>
                <c:pt idx="4">
                  <c:v>1.0801806480396898</c:v>
                </c:pt>
                <c:pt idx="5">
                  <c:v>1.4768063956936583</c:v>
                </c:pt>
                <c:pt idx="6">
                  <c:v>1.4537161710793831</c:v>
                </c:pt>
                <c:pt idx="7">
                  <c:v>1.4242659292800723</c:v>
                </c:pt>
                <c:pt idx="8">
                  <c:v>0.99459358103999995</c:v>
                </c:pt>
                <c:pt idx="9">
                  <c:v>3.6334846175143634</c:v>
                </c:pt>
                <c:pt idx="10">
                  <c:v>7.7271245784949993</c:v>
                </c:pt>
              </c:numCache>
            </c:numRef>
          </c:val>
          <c:extLst>
            <c:ext xmlns:c16="http://schemas.microsoft.com/office/drawing/2014/chart" uri="{C3380CC4-5D6E-409C-BE32-E72D297353CC}">
              <c16:uniqueId val="{00000000-B907-4850-B824-579CCFD0EFDA}"/>
            </c:ext>
          </c:extLst>
        </c:ser>
        <c:ser>
          <c:idx val="4"/>
          <c:order val="4"/>
          <c:tx>
            <c:strRef>
              <c:f>Bilans!$S$2</c:f>
              <c:strCache>
                <c:ptCount val="1"/>
                <c:pt idx="0">
                  <c:v>Autres combustibles</c:v>
                </c:pt>
              </c:strCache>
            </c:strRef>
          </c:tx>
          <c:spPr>
            <a:solidFill>
              <a:schemeClr val="accent2">
                <a:lumMod val="60000"/>
                <a:lumOff val="40000"/>
              </a:schemeClr>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Bilans!$S$3:$S$13</c:f>
              <c:numCache>
                <c:formatCode>#.##0\.0</c:formatCode>
                <c:ptCount val="11"/>
                <c:pt idx="0">
                  <c:v>1.4417185971379523</c:v>
                </c:pt>
                <c:pt idx="1">
                  <c:v>0.9715581946521672</c:v>
                </c:pt>
                <c:pt idx="2">
                  <c:v>0.60652126929277927</c:v>
                </c:pt>
                <c:pt idx="3">
                  <c:v>0.51402935770379876</c:v>
                </c:pt>
                <c:pt idx="4">
                  <c:v>0.37409204037568644</c:v>
                </c:pt>
                <c:pt idx="5">
                  <c:v>0.52133395261563709</c:v>
                </c:pt>
                <c:pt idx="6">
                  <c:v>0.40426507116833954</c:v>
                </c:pt>
                <c:pt idx="7">
                  <c:v>0.27501935839289149</c:v>
                </c:pt>
                <c:pt idx="8">
                  <c:v>0.18860766476791246</c:v>
                </c:pt>
                <c:pt idx="9">
                  <c:v>0.54556884859724164</c:v>
                </c:pt>
                <c:pt idx="10">
                  <c:v>0.70654822201694145</c:v>
                </c:pt>
              </c:numCache>
            </c:numRef>
          </c:val>
          <c:extLst>
            <c:ext xmlns:c16="http://schemas.microsoft.com/office/drawing/2014/chart" uri="{C3380CC4-5D6E-409C-BE32-E72D297353CC}">
              <c16:uniqueId val="{00000004-F439-4DC5-BD74-E02DF3F4A9C4}"/>
            </c:ext>
          </c:extLst>
        </c:ser>
        <c:ser>
          <c:idx val="5"/>
          <c:order val="5"/>
          <c:tx>
            <c:strRef>
              <c:f>Bilans!$T$2</c:f>
              <c:strCache>
                <c:ptCount val="1"/>
                <c:pt idx="0">
                  <c:v>imports</c:v>
                </c:pt>
              </c:strCache>
            </c:strRef>
          </c:tx>
          <c:spPr>
            <a:solidFill>
              <a:srgbClr val="7030A0"/>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Bilans!$T$3:$T$13</c:f>
              <c:numCache>
                <c:formatCode>#.##0\.0</c:formatCode>
                <c:ptCount val="11"/>
                <c:pt idx="0">
                  <c:v>0.7405224627945588</c:v>
                </c:pt>
                <c:pt idx="1">
                  <c:v>0.64577332202665327</c:v>
                </c:pt>
                <c:pt idx="2">
                  <c:v>0.23021806876321615</c:v>
                </c:pt>
                <c:pt idx="3">
                  <c:v>0.34841690701150341</c:v>
                </c:pt>
                <c:pt idx="4">
                  <c:v>0.92736420565341859</c:v>
                </c:pt>
                <c:pt idx="5">
                  <c:v>1.2790411560438582</c:v>
                </c:pt>
                <c:pt idx="6">
                  <c:v>0.79785895750520963</c:v>
                </c:pt>
                <c:pt idx="7">
                  <c:v>0.71268495707252355</c:v>
                </c:pt>
                <c:pt idx="8">
                  <c:v>0.73371851199615978</c:v>
                </c:pt>
                <c:pt idx="9">
                  <c:v>3.7968378341450006</c:v>
                </c:pt>
                <c:pt idx="10">
                  <c:v>15.999124626534469</c:v>
                </c:pt>
              </c:numCache>
            </c:numRef>
          </c:val>
          <c:extLst>
            <c:ext xmlns:c16="http://schemas.microsoft.com/office/drawing/2014/chart" uri="{C3380CC4-5D6E-409C-BE32-E72D297353CC}">
              <c16:uniqueId val="{00000005-F439-4DC5-BD74-E02DF3F4A9C4}"/>
            </c:ext>
          </c:extLst>
        </c:ser>
        <c:ser>
          <c:idx val="6"/>
          <c:order val="6"/>
          <c:tx>
            <c:strRef>
              <c:f>Bilans!$U$2</c:f>
              <c:strCache>
                <c:ptCount val="1"/>
                <c:pt idx="0">
                  <c:v>exports</c:v>
                </c:pt>
              </c:strCache>
            </c:strRef>
          </c:tx>
          <c:spPr>
            <a:solidFill>
              <a:srgbClr val="CDACE6"/>
            </a:solidFill>
            <a:ln>
              <a:noFill/>
            </a:ln>
            <a:effectLst/>
          </c:spPr>
          <c:invertIfNegative val="0"/>
          <c:cat>
            <c:numRef>
              <c:f>Bilans!$A$3:$A$12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Bilans!$U$3:$U$13</c:f>
              <c:numCache>
                <c:formatCode>#.##0\.0</c:formatCode>
                <c:ptCount val="11"/>
                <c:pt idx="0">
                  <c:v>-2.5506717863588699</c:v>
                </c:pt>
                <c:pt idx="1">
                  <c:v>-2.4376835632291618</c:v>
                </c:pt>
                <c:pt idx="2">
                  <c:v>-2.4803661436091979</c:v>
                </c:pt>
                <c:pt idx="3">
                  <c:v>-2.7562898191451932</c:v>
                </c:pt>
                <c:pt idx="4">
                  <c:v>-1.9785392774885768</c:v>
                </c:pt>
                <c:pt idx="5">
                  <c:v>-2.5485252750363134</c:v>
                </c:pt>
                <c:pt idx="6">
                  <c:v>-3.6009496648513664</c:v>
                </c:pt>
                <c:pt idx="7">
                  <c:v>-2.6924162553250457</c:v>
                </c:pt>
                <c:pt idx="8">
                  <c:v>-1.8662792001951189</c:v>
                </c:pt>
                <c:pt idx="9">
                  <c:v>-6.298682365004999</c:v>
                </c:pt>
                <c:pt idx="10">
                  <c:v>-8.5875568057979255</c:v>
                </c:pt>
              </c:numCache>
            </c:numRef>
          </c:val>
          <c:extLst>
            <c:ext xmlns:c16="http://schemas.microsoft.com/office/drawing/2014/chart" uri="{C3380CC4-5D6E-409C-BE32-E72D297353CC}">
              <c16:uniqueId val="{00000006-F439-4DC5-BD74-E02DF3F4A9C4}"/>
            </c:ext>
          </c:extLst>
        </c:ser>
        <c:dLbls>
          <c:showLegendKey val="0"/>
          <c:showVal val="0"/>
          <c:showCatName val="0"/>
          <c:showSerName val="0"/>
          <c:showPercent val="0"/>
          <c:showBubbleSize val="0"/>
        </c:dLbls>
        <c:gapWidth val="150"/>
        <c:overlap val="100"/>
        <c:axId val="426768752"/>
        <c:axId val="426763656"/>
      </c:barChart>
      <c:lineChart>
        <c:grouping val="standard"/>
        <c:varyColors val="0"/>
        <c:ser>
          <c:idx val="7"/>
          <c:order val="7"/>
          <c:tx>
            <c:strRef>
              <c:f>Bilans!$V$2</c:f>
              <c:strCache>
                <c:ptCount val="1"/>
                <c:pt idx="0">
                  <c:v>Total</c:v>
                </c:pt>
              </c:strCache>
            </c:strRef>
          </c:tx>
          <c:spPr>
            <a:ln w="28575" cap="rnd">
              <a:noFill/>
              <a:round/>
            </a:ln>
            <a:effectLst/>
          </c:spPr>
          <c:marker>
            <c:symbol val="square"/>
            <c:size val="7"/>
            <c:spPr>
              <a:solidFill>
                <a:schemeClr val="bg1"/>
              </a:solidFill>
              <a:ln w="19050">
                <a:solidFill>
                  <a:schemeClr val="tx1"/>
                </a:solidFill>
              </a:ln>
              <a:effectLst/>
            </c:spPr>
          </c:marker>
          <c:dLbls>
            <c:dLbl>
              <c:idx val="0"/>
              <c:layout>
                <c:manualLayout>
                  <c:x val="1.098632812499999E-2"/>
                  <c:y val="-2.1410725143609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07-4850-B824-579CCFD0EFDA}"/>
                </c:ext>
              </c:extLst>
            </c:dLbl>
            <c:dLbl>
              <c:idx val="1"/>
              <c:layout>
                <c:manualLayout>
                  <c:x val="1.8310546875E-2"/>
                  <c:y val="-2.1410725143609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07-4850-B824-579CCFD0EFDA}"/>
                </c:ext>
              </c:extLst>
            </c:dLbl>
            <c:dLbl>
              <c:idx val="2"/>
              <c:layout>
                <c:manualLayout>
                  <c:x val="9.765625E-3"/>
                  <c:y val="-2.1410725143609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07-4850-B824-579CCFD0EFDA}"/>
                </c:ext>
              </c:extLst>
            </c:dLbl>
            <c:dLbl>
              <c:idx val="3"/>
              <c:layout>
                <c:manualLayout>
                  <c:x val="8.544921875E-3"/>
                  <c:y val="-3.5684541906015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07-4850-B824-579CCFD0EFDA}"/>
                </c:ext>
              </c:extLst>
            </c:dLbl>
            <c:dLbl>
              <c:idx val="4"/>
              <c:layout>
                <c:manualLayout>
                  <c:x val="1.4648437499999955E-2"/>
                  <c:y val="-2.3789694604010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07-4850-B824-579CCFD0EFDA}"/>
                </c:ext>
              </c:extLst>
            </c:dLbl>
            <c:dLbl>
              <c:idx val="5"/>
              <c:layout>
                <c:manualLayout>
                  <c:x val="1.220703125E-2"/>
                  <c:y val="-1.9031755683208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07-4850-B824-579CCFD0EFDA}"/>
                </c:ext>
              </c:extLst>
            </c:dLbl>
            <c:dLbl>
              <c:idx val="6"/>
              <c:layout>
                <c:manualLayout>
                  <c:x val="1.708984375E-2"/>
                  <c:y val="-3.0926602985213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07-4850-B824-579CCFD0EFDA}"/>
                </c:ext>
              </c:extLst>
            </c:dLbl>
            <c:dLbl>
              <c:idx val="7"/>
              <c:layout>
                <c:manualLayout>
                  <c:x val="1.708984375E-2"/>
                  <c:y val="-2.6168664064411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07-4850-B824-579CCFD0EFDA}"/>
                </c:ext>
              </c:extLst>
            </c:dLbl>
            <c:dLbl>
              <c:idx val="8"/>
              <c:layout>
                <c:manualLayout>
                  <c:x val="1.586914062499991E-2"/>
                  <c:y val="-1.6652786222807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07-4850-B824-579CCFD0EFDA}"/>
                </c:ext>
              </c:extLst>
            </c:dLbl>
            <c:dLbl>
              <c:idx val="9"/>
              <c:layout>
                <c:manualLayout>
                  <c:x val="1.5869140625E-2"/>
                  <c:y val="-1.6652786222807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07-4850-B824-579CCFD0EFDA}"/>
                </c:ext>
              </c:extLst>
            </c:dLbl>
            <c:dLbl>
              <c:idx val="10"/>
              <c:layout>
                <c:manualLayout>
                  <c:x val="4.6865846514351807E-3"/>
                  <c:y val="2.2844084982873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78-4B4A-B25E-0812954E85E3}"/>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Bilans!$A$3:$A$13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Bilans!$V$3:$V$13</c:f>
              <c:numCache>
                <c:formatCode>#,##0</c:formatCode>
                <c:ptCount val="11"/>
                <c:pt idx="0">
                  <c:v>39.116986808724171</c:v>
                </c:pt>
                <c:pt idx="1">
                  <c:v>38.789888567233092</c:v>
                </c:pt>
                <c:pt idx="2">
                  <c:v>37.813732268644493</c:v>
                </c:pt>
                <c:pt idx="3">
                  <c:v>38.282513025909012</c:v>
                </c:pt>
                <c:pt idx="4">
                  <c:v>39.628253278938971</c:v>
                </c:pt>
                <c:pt idx="5">
                  <c:v>40.552059525074931</c:v>
                </c:pt>
                <c:pt idx="6">
                  <c:v>39.238566020898702</c:v>
                </c:pt>
                <c:pt idx="7">
                  <c:v>40.122944566006694</c:v>
                </c:pt>
                <c:pt idx="8">
                  <c:v>40.314305921626747</c:v>
                </c:pt>
                <c:pt idx="9">
                  <c:v>42.056011502869396</c:v>
                </c:pt>
                <c:pt idx="10">
                  <c:v>55.80136528175958</c:v>
                </c:pt>
              </c:numCache>
            </c:numRef>
          </c:val>
          <c:smooth val="0"/>
          <c:extLst>
            <c:ext xmlns:c16="http://schemas.microsoft.com/office/drawing/2014/chart" uri="{C3380CC4-5D6E-409C-BE32-E72D297353CC}">
              <c16:uniqueId val="{0000000B-B907-4850-B824-579CCFD0EFDA}"/>
            </c:ext>
          </c:extLst>
        </c:ser>
        <c:dLbls>
          <c:showLegendKey val="0"/>
          <c:showVal val="0"/>
          <c:showCatName val="0"/>
          <c:showSerName val="0"/>
          <c:showPercent val="0"/>
          <c:showBubbleSize val="0"/>
        </c:dLbls>
        <c:marker val="1"/>
        <c:smooth val="0"/>
        <c:axId val="426768752"/>
        <c:axId val="426763656"/>
      </c:lineChart>
      <c:catAx>
        <c:axId val="426768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26763656"/>
        <c:crosses val="autoZero"/>
        <c:auto val="1"/>
        <c:lblAlgn val="ctr"/>
        <c:lblOffset val="100"/>
        <c:noMultiLvlLbl val="0"/>
      </c:catAx>
      <c:valAx>
        <c:axId val="426763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Md€</a:t>
                </a:r>
                <a:r>
                  <a:rPr lang="fr-FR" baseline="-25000"/>
                  <a:t>2021</a:t>
                </a:r>
              </a:p>
              <a:p>
                <a:pPr>
                  <a:defRPr/>
                </a:pPr>
                <a:endParaRPr lang="fr-FR" baseline="-25000"/>
              </a:p>
              <a:p>
                <a:pPr>
                  <a:defRPr/>
                </a:pPr>
                <a:endParaRPr lang="fr-FR" baseline="-25000"/>
              </a:p>
            </c:rich>
          </c:tx>
          <c:layout>
            <c:manualLayout>
              <c:xMode val="edge"/>
              <c:yMode val="edge"/>
              <c:x val="0"/>
              <c:y val="0.495778979448254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6768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fr-FR"/>
              <a:t>Comparaison coûts de production - Valeur marché (spot*volume horaire)</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Bilans!$M$2</c:f>
              <c:strCache>
                <c:ptCount val="1"/>
                <c:pt idx="0">
                  <c:v>Valeur spot de la production</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dLbls>
            <c:dLbl>
              <c:idx val="0"/>
              <c:layout>
                <c:manualLayout>
                  <c:x val="-2.963790138993207E-2"/>
                  <c:y val="4.6671056325048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42-4B3D-BF62-B50803239C69}"/>
                </c:ext>
              </c:extLst>
            </c:dLbl>
            <c:dLbl>
              <c:idx val="1"/>
              <c:layout>
                <c:manualLayout>
                  <c:x val="-3.1743607854450955E-2"/>
                  <c:y val="4.6671056325048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42-4B3D-BF62-B50803239C69}"/>
                </c:ext>
              </c:extLst>
            </c:dLbl>
            <c:dLbl>
              <c:idx val="2"/>
              <c:layout>
                <c:manualLayout>
                  <c:x val="-3.1743607854450913E-2"/>
                  <c:y val="4.6671056325048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42-4B3D-BF62-B50803239C69}"/>
                </c:ext>
              </c:extLst>
            </c:dLbl>
            <c:dLbl>
              <c:idx val="3"/>
              <c:layout>
                <c:manualLayout>
                  <c:x val="-2.7532194925413263E-2"/>
                  <c:y val="5.080671370244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42-4B3D-BF62-B50803239C69}"/>
                </c:ext>
              </c:extLst>
            </c:dLbl>
            <c:dLbl>
              <c:idx val="4"/>
              <c:layout>
                <c:manualLayout>
                  <c:x val="-2.9637901389932109E-2"/>
                  <c:y val="4.2535398947654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42-4B3D-BF62-B50803239C69}"/>
                </c:ext>
              </c:extLst>
            </c:dLbl>
            <c:dLbl>
              <c:idx val="5"/>
              <c:layout>
                <c:manualLayout>
                  <c:x val="-2.3320781996375533E-2"/>
                  <c:y val="5.9078028457230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42-4B3D-BF62-B50803239C69}"/>
                </c:ext>
              </c:extLst>
            </c:dLbl>
            <c:dLbl>
              <c:idx val="6"/>
              <c:layout>
                <c:manualLayout>
                  <c:x val="-2.963790138993207E-2"/>
                  <c:y val="4.2535398947654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42-4B3D-BF62-B50803239C69}"/>
                </c:ext>
              </c:extLst>
            </c:dLbl>
            <c:dLbl>
              <c:idx val="7"/>
              <c:layout>
                <c:manualLayout>
                  <c:x val="-3.8060727248007534E-2"/>
                  <c:y val="4.2535398947654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42-4B3D-BF62-B50803239C69}"/>
                </c:ext>
              </c:extLst>
            </c:dLbl>
            <c:dLbl>
              <c:idx val="8"/>
              <c:layout>
                <c:manualLayout>
                  <c:x val="-2.7532194925413301E-2"/>
                  <c:y val="5.0806713702442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42-4B3D-BF62-B50803239C69}"/>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Bilans!$A$3:$A$13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Bilans!$M$3:$M$13</c:f>
              <c:numCache>
                <c:formatCode>0</c:formatCode>
                <c:ptCount val="11"/>
                <c:pt idx="0">
                  <c:v>48.117936911546991</c:v>
                </c:pt>
                <c:pt idx="1">
                  <c:v>44.53255044839343</c:v>
                </c:pt>
                <c:pt idx="2">
                  <c:v>35.026122103615592</c:v>
                </c:pt>
                <c:pt idx="3">
                  <c:v>38.919489239931494</c:v>
                </c:pt>
                <c:pt idx="4">
                  <c:v>36.788126094729193</c:v>
                </c:pt>
                <c:pt idx="5">
                  <c:v>46.171844203476361</c:v>
                </c:pt>
                <c:pt idx="6">
                  <c:v>49.337053836973006</c:v>
                </c:pt>
                <c:pt idx="7">
                  <c:v>39.927537116592276</c:v>
                </c:pt>
                <c:pt idx="8">
                  <c:v>32.448727806008499</c:v>
                </c:pt>
                <c:pt idx="9">
                  <c:v>107.71044225193639</c:v>
                </c:pt>
                <c:pt idx="10">
                  <c:v>254.22966041713124</c:v>
                </c:pt>
              </c:numCache>
            </c:numRef>
          </c:val>
          <c:smooth val="0"/>
          <c:extLst>
            <c:ext xmlns:c16="http://schemas.microsoft.com/office/drawing/2014/chart" uri="{C3380CC4-5D6E-409C-BE32-E72D297353CC}">
              <c16:uniqueId val="{00000009-9642-4B3D-BF62-B50803239C69}"/>
            </c:ext>
          </c:extLst>
        </c:ser>
        <c:ser>
          <c:idx val="1"/>
          <c:order val="1"/>
          <c:tx>
            <c:strRef>
              <c:f>Bilans!$L$2</c:f>
              <c:strCache>
                <c:ptCount val="1"/>
                <c:pt idx="0">
                  <c:v>Coût de production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Bilans!$A$3:$A$13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Bilans!$L$3:$L$13</c:f>
              <c:numCache>
                <c:formatCode>0</c:formatCode>
                <c:ptCount val="11"/>
                <c:pt idx="0">
                  <c:v>53.387283822845546</c:v>
                </c:pt>
                <c:pt idx="1">
                  <c:v>51.896016133251948</c:v>
                </c:pt>
                <c:pt idx="2">
                  <c:v>51.671556081839981</c:v>
                </c:pt>
                <c:pt idx="3">
                  <c:v>51.443752172877858</c:v>
                </c:pt>
                <c:pt idx="4">
                  <c:v>52.154510360689741</c:v>
                </c:pt>
                <c:pt idx="5">
                  <c:v>53.933811561657564</c:v>
                </c:pt>
                <c:pt idx="6">
                  <c:v>52.499566833763112</c:v>
                </c:pt>
                <c:pt idx="7">
                  <c:v>53.566622470444877</c:v>
                </c:pt>
                <c:pt idx="8">
                  <c:v>56.211334119605425</c:v>
                </c:pt>
                <c:pt idx="9">
                  <c:v>59.864350078263612</c:v>
                </c:pt>
                <c:pt idx="10">
                  <c:v>79.715379861880308</c:v>
                </c:pt>
              </c:numCache>
            </c:numRef>
          </c:val>
          <c:smooth val="0"/>
          <c:extLst>
            <c:ext xmlns:c16="http://schemas.microsoft.com/office/drawing/2014/chart" uri="{C3380CC4-5D6E-409C-BE32-E72D297353CC}">
              <c16:uniqueId val="{0000000A-9642-4B3D-BF62-B50803239C69}"/>
            </c:ext>
          </c:extLst>
        </c:ser>
        <c:dLbls>
          <c:dLblPos val="t"/>
          <c:showLegendKey val="0"/>
          <c:showVal val="1"/>
          <c:showCatName val="0"/>
          <c:showSerName val="0"/>
          <c:showPercent val="0"/>
          <c:showBubbleSize val="0"/>
        </c:dLbls>
        <c:marker val="1"/>
        <c:smooth val="0"/>
        <c:axId val="426764048"/>
        <c:axId val="426768360"/>
      </c:lineChart>
      <c:catAx>
        <c:axId val="42676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26768360"/>
        <c:crosses val="autoZero"/>
        <c:auto val="1"/>
        <c:lblAlgn val="ctr"/>
        <c:lblOffset val="100"/>
        <c:noMultiLvlLbl val="0"/>
      </c:catAx>
      <c:valAx>
        <c:axId val="42676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€/MWh</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26764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168275</xdr:colOff>
      <xdr:row>2</xdr:row>
      <xdr:rowOff>133349</xdr:rowOff>
    </xdr:from>
    <xdr:to>
      <xdr:col>13</xdr:col>
      <xdr:colOff>276225</xdr:colOff>
      <xdr:row>31</xdr:row>
      <xdr:rowOff>168275</xdr:rowOff>
    </xdr:to>
    <xdr:graphicFrame macro="">
      <xdr:nvGraphicFramePr>
        <xdr:cNvPr id="2" name="Graphique 1">
          <a:extLst>
            <a:ext uri="{FF2B5EF4-FFF2-40B4-BE49-F238E27FC236}">
              <a16:creationId xmlns:a16="http://schemas.microsoft.com/office/drawing/2014/main" id="{DD731E13-7576-4B99-82A5-F57232A3C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584200</xdr:colOff>
      <xdr:row>25</xdr:row>
      <xdr:rowOff>88900</xdr:rowOff>
    </xdr:to>
    <xdr:graphicFrame macro="">
      <xdr:nvGraphicFramePr>
        <xdr:cNvPr id="2" name="Graphique 1">
          <a:extLst>
            <a:ext uri="{FF2B5EF4-FFF2-40B4-BE49-F238E27FC236}">
              <a16:creationId xmlns:a16="http://schemas.microsoft.com/office/drawing/2014/main" id="{630A1053-C5F3-41D7-95FC-D64C086FA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30</xdr:row>
      <xdr:rowOff>114300</xdr:rowOff>
    </xdr:from>
    <xdr:to>
      <xdr:col>8</xdr:col>
      <xdr:colOff>88900</xdr:colOff>
      <xdr:row>61</xdr:row>
      <xdr:rowOff>6354</xdr:rowOff>
    </xdr:to>
    <xdr:pic>
      <xdr:nvPicPr>
        <xdr:cNvPr id="4" name="Image 3">
          <a:extLst>
            <a:ext uri="{FF2B5EF4-FFF2-40B4-BE49-F238E27FC236}">
              <a16:creationId xmlns:a16="http://schemas.microsoft.com/office/drawing/2014/main" id="{F40439CC-1622-49E9-8985-A250AB77C847}"/>
            </a:ext>
          </a:extLst>
        </xdr:cNvPr>
        <xdr:cNvPicPr>
          <a:picLocks noChangeAspect="1"/>
        </xdr:cNvPicPr>
      </xdr:nvPicPr>
      <xdr:blipFill>
        <a:blip xmlns:r="http://schemas.openxmlformats.org/officeDocument/2006/relationships" r:embed="rId2"/>
        <a:stretch>
          <a:fillRect/>
        </a:stretch>
      </xdr:blipFill>
      <xdr:spPr>
        <a:xfrm>
          <a:off x="152400" y="6946900"/>
          <a:ext cx="6540500" cy="5848354"/>
        </a:xfrm>
        <a:prstGeom prst="rect">
          <a:avLst/>
        </a:prstGeom>
      </xdr:spPr>
    </xdr:pic>
    <xdr:clientData/>
  </xdr:twoCellAnchor>
  <xdr:twoCellAnchor editAs="oneCell">
    <xdr:from>
      <xdr:col>10</xdr:col>
      <xdr:colOff>88898</xdr:colOff>
      <xdr:row>30</xdr:row>
      <xdr:rowOff>95248</xdr:rowOff>
    </xdr:from>
    <xdr:to>
      <xdr:col>17</xdr:col>
      <xdr:colOff>114299</xdr:colOff>
      <xdr:row>58</xdr:row>
      <xdr:rowOff>68719</xdr:rowOff>
    </xdr:to>
    <xdr:pic>
      <xdr:nvPicPr>
        <xdr:cNvPr id="6" name="Image 5">
          <a:extLst>
            <a:ext uri="{FF2B5EF4-FFF2-40B4-BE49-F238E27FC236}">
              <a16:creationId xmlns:a16="http://schemas.microsoft.com/office/drawing/2014/main" id="{345069F4-D23A-4D61-8424-6336E824C96A}"/>
            </a:ext>
          </a:extLst>
        </xdr:cNvPr>
        <xdr:cNvPicPr>
          <a:picLocks noChangeAspect="1"/>
        </xdr:cNvPicPr>
      </xdr:nvPicPr>
      <xdr:blipFill>
        <a:blip xmlns:r="http://schemas.openxmlformats.org/officeDocument/2006/relationships" r:embed="rId3"/>
        <a:stretch>
          <a:fillRect/>
        </a:stretch>
      </xdr:blipFill>
      <xdr:spPr>
        <a:xfrm>
          <a:off x="8343898" y="6927848"/>
          <a:ext cx="5803901" cy="535827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denergie.org/site/hercule/" TargetMode="External"/><Relationship Id="rId1" Type="http://schemas.openxmlformats.org/officeDocument/2006/relationships/hyperlink" Target="https://theothereconomy.com/fr/fiches/secteur-electrique-limpossible-concurre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topLeftCell="A5" workbookViewId="0">
      <selection activeCell="D19" sqref="D19"/>
    </sheetView>
  </sheetViews>
  <sheetFormatPr baseColWidth="10" defaultColWidth="10.83203125" defaultRowHeight="15" x14ac:dyDescent="0.2"/>
  <cols>
    <col min="1" max="1" width="5.83203125" style="8" customWidth="1"/>
    <col min="2" max="2" width="30" style="8" customWidth="1"/>
    <col min="3" max="3" width="22.1640625" style="8" customWidth="1"/>
    <col min="4" max="4" width="48.6640625" style="8" customWidth="1"/>
    <col min="5" max="16384" width="10.83203125" style="8"/>
  </cols>
  <sheetData>
    <row r="1" spans="1:4" ht="24" customHeight="1" x14ac:dyDescent="0.2">
      <c r="A1" s="11" t="s">
        <v>101</v>
      </c>
      <c r="D1" s="12"/>
    </row>
    <row r="3" spans="1:4" s="6" customFormat="1" ht="24" customHeight="1" x14ac:dyDescent="0.2">
      <c r="A3" s="6" t="s">
        <v>94</v>
      </c>
    </row>
    <row r="4" spans="1:4" s="6" customFormat="1" ht="24" customHeight="1" x14ac:dyDescent="0.2">
      <c r="A4" s="6" t="s">
        <v>95</v>
      </c>
    </row>
    <row r="5" spans="1:4" s="6" customFormat="1" ht="23" customHeight="1" x14ac:dyDescent="0.2">
      <c r="A5" s="6" t="s">
        <v>57</v>
      </c>
    </row>
    <row r="7" spans="1:4" s="7" customFormat="1" ht="19" customHeight="1" x14ac:dyDescent="0.2">
      <c r="A7" s="7" t="s">
        <v>53</v>
      </c>
    </row>
    <row r="8" spans="1:4" x14ac:dyDescent="0.2">
      <c r="A8" s="8" t="s">
        <v>30</v>
      </c>
    </row>
    <row r="10" spans="1:4" x14ac:dyDescent="0.2">
      <c r="B10" s="6" t="s">
        <v>36</v>
      </c>
    </row>
    <row r="11" spans="1:4" x14ac:dyDescent="0.2">
      <c r="B11" s="9" t="s">
        <v>46</v>
      </c>
      <c r="C11" s="8" t="s">
        <v>41</v>
      </c>
    </row>
    <row r="12" spans="1:4" x14ac:dyDescent="0.2">
      <c r="B12" s="9" t="s">
        <v>47</v>
      </c>
      <c r="C12" s="8" t="s">
        <v>42</v>
      </c>
    </row>
    <row r="13" spans="1:4" x14ac:dyDescent="0.2">
      <c r="B13" s="9" t="s">
        <v>48</v>
      </c>
      <c r="C13" s="8" t="s">
        <v>43</v>
      </c>
    </row>
    <row r="14" spans="1:4" x14ac:dyDescent="0.2">
      <c r="B14" s="9" t="s">
        <v>49</v>
      </c>
      <c r="C14" s="8" t="s">
        <v>44</v>
      </c>
    </row>
    <row r="15" spans="1:4" x14ac:dyDescent="0.2">
      <c r="B15" s="9" t="s">
        <v>50</v>
      </c>
      <c r="C15" s="8" t="s">
        <v>45</v>
      </c>
    </row>
    <row r="17" spans="1:5" x14ac:dyDescent="0.2">
      <c r="B17" s="6" t="s">
        <v>32</v>
      </c>
    </row>
    <row r="18" spans="1:5" x14ac:dyDescent="0.2">
      <c r="B18" s="9" t="s">
        <v>51</v>
      </c>
      <c r="C18" s="8" t="s">
        <v>39</v>
      </c>
    </row>
    <row r="19" spans="1:5" x14ac:dyDescent="0.2">
      <c r="B19" s="9" t="s">
        <v>52</v>
      </c>
      <c r="C19" s="8" t="s">
        <v>40</v>
      </c>
    </row>
    <row r="21" spans="1:5" x14ac:dyDescent="0.2">
      <c r="B21" s="6" t="s">
        <v>33</v>
      </c>
    </row>
    <row r="22" spans="1:5" x14ac:dyDescent="0.2">
      <c r="B22" s="9" t="s">
        <v>31</v>
      </c>
    </row>
    <row r="24" spans="1:5" x14ac:dyDescent="0.2">
      <c r="B24" s="6" t="s">
        <v>34</v>
      </c>
    </row>
    <row r="25" spans="1:5" x14ac:dyDescent="0.2">
      <c r="B25" s="9" t="s">
        <v>37</v>
      </c>
    </row>
    <row r="27" spans="1:5" x14ac:dyDescent="0.2">
      <c r="B27" s="6" t="s">
        <v>35</v>
      </c>
    </row>
    <row r="28" spans="1:5" x14ac:dyDescent="0.2">
      <c r="B28" s="9" t="s">
        <v>38</v>
      </c>
    </row>
    <row r="30" spans="1:5" s="7" customFormat="1" ht="24" customHeight="1" x14ac:dyDescent="0.2">
      <c r="A30" s="7" t="s">
        <v>63</v>
      </c>
    </row>
    <row r="31" spans="1:5" ht="35" customHeight="1" x14ac:dyDescent="0.2">
      <c r="A31" s="187" t="s">
        <v>54</v>
      </c>
      <c r="B31" s="187"/>
      <c r="C31" s="187"/>
      <c r="D31" s="10" t="s">
        <v>102</v>
      </c>
      <c r="E31" s="8" t="s">
        <v>58</v>
      </c>
    </row>
    <row r="32" spans="1:5" ht="33" customHeight="1" x14ac:dyDescent="0.2">
      <c r="A32" s="9" t="s">
        <v>55</v>
      </c>
      <c r="D32" s="10" t="s">
        <v>61</v>
      </c>
    </row>
  </sheetData>
  <mergeCells count="1">
    <mergeCell ref="A31:C31"/>
  </mergeCells>
  <hyperlinks>
    <hyperlink ref="D31" r:id="rId1" display=" l'article &quot;Secteur électrique " xr:uid="{00000000-0004-0000-0000-000000000000}"/>
    <hyperlink ref="D32" r:id="rId2" display=" le dossier dédié aux marchés sur le site Sud Energie" xr:uid="{00000000-0004-0000-0000-000001000000}"/>
  </hyperlinks>
  <pageMargins left="0.7" right="0.7" top="0.75" bottom="0.75" header="0.3" footer="0.3"/>
  <pageSetup paperSize="9" orientation="portrait" verticalDpi="598"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15"/>
  <sheetViews>
    <sheetView showGridLines="0" workbookViewId="0">
      <pane xSplit="1" ySplit="2" topLeftCell="G3" activePane="bottomRight" state="frozen"/>
      <selection activeCell="G35" sqref="G35"/>
      <selection pane="topRight" activeCell="G35" sqref="G35"/>
      <selection pane="bottomLeft" activeCell="G35" sqref="G35"/>
      <selection pane="bottomRight" activeCell="V4" sqref="V4"/>
    </sheetView>
  </sheetViews>
  <sheetFormatPr baseColWidth="10" defaultRowHeight="15" x14ac:dyDescent="0.2"/>
  <cols>
    <col min="1" max="1" width="11.5" style="1" customWidth="1"/>
    <col min="2" max="2" width="9.1640625" style="1" customWidth="1"/>
    <col min="3" max="3" width="12" style="1" customWidth="1"/>
    <col min="4" max="11" width="12.5" customWidth="1"/>
    <col min="12" max="12" width="10.83203125" customWidth="1"/>
    <col min="13" max="13" width="12.5" customWidth="1"/>
    <col min="14" max="14" width="10.83203125" customWidth="1"/>
    <col min="15" max="22" width="12.1640625" customWidth="1"/>
    <col min="23" max="23" width="10.83203125" customWidth="1"/>
  </cols>
  <sheetData>
    <row r="1" spans="1:23" s="6" customFormat="1" ht="45.5" customHeight="1" x14ac:dyDescent="0.2">
      <c r="A1" s="5"/>
      <c r="B1" s="191" t="s">
        <v>98</v>
      </c>
      <c r="C1" s="192"/>
      <c r="D1" s="188" t="s">
        <v>89</v>
      </c>
      <c r="E1" s="189"/>
      <c r="F1" s="189"/>
      <c r="G1" s="189"/>
      <c r="H1" s="189"/>
      <c r="I1" s="189"/>
      <c r="J1" s="189"/>
      <c r="K1" s="190"/>
      <c r="L1" s="188" t="s">
        <v>0</v>
      </c>
      <c r="M1" s="190"/>
      <c r="N1" s="105" t="s">
        <v>56</v>
      </c>
      <c r="O1" s="188" t="s">
        <v>90</v>
      </c>
      <c r="P1" s="189"/>
      <c r="Q1" s="189"/>
      <c r="R1" s="189"/>
      <c r="S1" s="189"/>
      <c r="T1" s="189"/>
      <c r="U1" s="189"/>
      <c r="V1" s="189"/>
      <c r="W1" s="190"/>
    </row>
    <row r="2" spans="1:23" s="2" customFormat="1" ht="54" customHeight="1" thickBot="1" x14ac:dyDescent="0.25">
      <c r="B2" s="175" t="s">
        <v>99</v>
      </c>
      <c r="C2" s="176" t="s">
        <v>100</v>
      </c>
      <c r="D2" s="87" t="s">
        <v>17</v>
      </c>
      <c r="E2" s="88" t="s">
        <v>97</v>
      </c>
      <c r="F2" s="88" t="s">
        <v>18</v>
      </c>
      <c r="G2" s="88" t="s">
        <v>19</v>
      </c>
      <c r="H2" s="129" t="s">
        <v>20</v>
      </c>
      <c r="I2" s="129" t="s">
        <v>96</v>
      </c>
      <c r="J2" s="161" t="s">
        <v>21</v>
      </c>
      <c r="K2" s="130" t="s">
        <v>92</v>
      </c>
      <c r="L2" s="131" t="s">
        <v>22</v>
      </c>
      <c r="M2" s="130" t="s">
        <v>92</v>
      </c>
      <c r="N2" s="131" t="s">
        <v>22</v>
      </c>
      <c r="O2" s="160" t="s">
        <v>23</v>
      </c>
      <c r="P2" s="88" t="s">
        <v>24</v>
      </c>
      <c r="Q2" s="129" t="s">
        <v>25</v>
      </c>
      <c r="R2" s="129" t="s">
        <v>26</v>
      </c>
      <c r="S2" s="129" t="s">
        <v>27</v>
      </c>
      <c r="T2" s="106" t="s">
        <v>8</v>
      </c>
      <c r="U2" s="106" t="s">
        <v>9</v>
      </c>
      <c r="V2" s="166" t="s">
        <v>28</v>
      </c>
      <c r="W2" s="107" t="s">
        <v>29</v>
      </c>
    </row>
    <row r="3" spans="1:23" x14ac:dyDescent="0.2">
      <c r="A3" s="171">
        <v>2012</v>
      </c>
      <c r="B3" s="177">
        <f>(J3+T3+U3)*1000/'Volumes et coûts variables'!B5</f>
        <v>55.362708156660901</v>
      </c>
      <c r="C3" s="178">
        <f>V3*1000/'Volumes et coûts variables'!B5</f>
        <v>79.909353114854383</v>
      </c>
      <c r="D3" s="132">
        <f>'Capacités et coûts fixes'!B18</f>
        <v>14.278239360000001</v>
      </c>
      <c r="E3" s="133">
        <f>'Capacités et coûts fixes'!E18+'Capacités et coûts fixes'!F18+'Capacités et coûts fixes'!D18</f>
        <v>2.2158058147153863</v>
      </c>
      <c r="F3" s="133">
        <f>'Capacités et coûts fixes'!H18+'Capacités et coûts fixes'!G18</f>
        <v>2.4152715650138616</v>
      </c>
      <c r="G3" s="133">
        <f>'Capacités et coûts fixes'!C18</f>
        <v>3</v>
      </c>
      <c r="H3" s="133">
        <f>'Volumes et coûts variables'!F20</f>
        <v>4.366500318760874</v>
      </c>
      <c r="I3" s="133">
        <f>SUM('Volumes et coûts variables'!C20:E20)</f>
        <v>2.6353190737983603</v>
      </c>
      <c r="J3" s="162">
        <f t="shared" ref="J3:J12" si="0">SUM(D3:I3)</f>
        <v>28.911136132288483</v>
      </c>
      <c r="K3" s="134">
        <v>26.05759508333151</v>
      </c>
      <c r="L3" s="135">
        <f>J3/'Volumes et coûts variables'!K5*1000</f>
        <v>53.387283822845546</v>
      </c>
      <c r="M3" s="136">
        <f>K3/'Volumes et coûts variables'!K5*1000</f>
        <v>48.117936911546991</v>
      </c>
      <c r="N3" s="135"/>
      <c r="O3" s="152">
        <f>'Capacités et coûts fixes'!K18+'Capacités et coûts fixes'!J18</f>
        <v>12.015999999999998</v>
      </c>
      <c r="P3" s="153">
        <f>SUM(D3:G3)</f>
        <v>21.909316739729249</v>
      </c>
      <c r="Q3" s="79">
        <f t="shared" ref="Q3:Q13" si="1">H3</f>
        <v>4.366500318760874</v>
      </c>
      <c r="R3" s="79">
        <f>'Volumes et coûts variables'!E20</f>
        <v>1.193600476660408</v>
      </c>
      <c r="S3" s="79">
        <f t="shared" ref="S3:S13" si="2">I3-R3</f>
        <v>1.4417185971379523</v>
      </c>
      <c r="T3" s="79">
        <f>'Volumes et coûts variables'!M20</f>
        <v>0.7405224627945588</v>
      </c>
      <c r="U3" s="79">
        <f>'Volumes et coûts variables'!L20</f>
        <v>-2.5506717863588699</v>
      </c>
      <c r="V3" s="167">
        <f>SUM(O3:U3)</f>
        <v>39.116986808724171</v>
      </c>
      <c r="W3" s="80">
        <f t="shared" ref="W3:W12" si="3">V3-(T3+U3)</f>
        <v>40.927136132288481</v>
      </c>
    </row>
    <row r="4" spans="1:23" x14ac:dyDescent="0.2">
      <c r="A4" s="172">
        <f t="shared" ref="A4:A12" si="4">A3+1</f>
        <v>2013</v>
      </c>
      <c r="B4" s="179">
        <f>(J4+T4+U4)*1000/'Volumes et coûts variables'!B6</f>
        <v>54.10593394908495</v>
      </c>
      <c r="C4" s="180">
        <f>V4*1000/'Volumes et coûts variables'!B6</f>
        <v>78.38843220105224</v>
      </c>
      <c r="D4" s="38">
        <f>'Capacités et coûts fixes'!B19</f>
        <v>14.278239360000001</v>
      </c>
      <c r="E4" s="39">
        <f>'Capacités et coûts fixes'!E19+'Capacités et coûts fixes'!F19+'Capacités et coûts fixes'!D19</f>
        <v>2.2971515590036473</v>
      </c>
      <c r="F4" s="39">
        <f>'Capacités et coûts fixes'!H19+'Capacités et coûts fixes'!G19</f>
        <v>2.6492604506138613</v>
      </c>
      <c r="G4" s="39">
        <f>'Capacités et coûts fixes'!C19</f>
        <v>3</v>
      </c>
      <c r="H4" s="39">
        <f>'Volumes et coûts variables'!F21</f>
        <v>4.3154423580306052</v>
      </c>
      <c r="I4" s="39">
        <f>SUM('Volumes et coûts variables'!C21:E21)</f>
        <v>2.0257050807874841</v>
      </c>
      <c r="J4" s="163">
        <f t="shared" si="0"/>
        <v>28.565798808435602</v>
      </c>
      <c r="K4" s="28">
        <v>24.512630666465025</v>
      </c>
      <c r="L4" s="137">
        <f>J4/'Volumes et coûts variables'!K6*1000</f>
        <v>51.896016133251948</v>
      </c>
      <c r="M4" s="138">
        <f>K4/'Volumes et coûts variables'!K6*1000</f>
        <v>44.53255044839343</v>
      </c>
      <c r="N4" s="139">
        <f t="shared" ref="N4:N13" si="5">(L4-L3)/L3</f>
        <v>-2.7933012935103731E-2</v>
      </c>
      <c r="O4" s="19">
        <f>'Capacités et coûts fixes'!K19+'Capacités et coûts fixes'!J19</f>
        <v>12.015999999999998</v>
      </c>
      <c r="P4" s="17">
        <f t="shared" ref="P4:P12" si="6">SUM(D4:G4)</f>
        <v>22.224651369617511</v>
      </c>
      <c r="Q4" s="21">
        <f t="shared" si="1"/>
        <v>4.3154423580306052</v>
      </c>
      <c r="R4" s="21">
        <f>'Volumes et coûts variables'!E21</f>
        <v>1.0541468861353169</v>
      </c>
      <c r="S4" s="21">
        <f t="shared" si="2"/>
        <v>0.9715581946521672</v>
      </c>
      <c r="T4" s="21">
        <f>'Volumes et coûts variables'!M21</f>
        <v>0.64577332202665327</v>
      </c>
      <c r="U4" s="21">
        <f>'Volumes et coûts variables'!L21</f>
        <v>-2.4376835632291618</v>
      </c>
      <c r="V4" s="168">
        <f t="shared" ref="V3:V12" si="7">SUM(O4:U4)</f>
        <v>38.789888567233092</v>
      </c>
      <c r="W4" s="18">
        <f t="shared" si="3"/>
        <v>40.5817988084356</v>
      </c>
    </row>
    <row r="5" spans="1:23" x14ac:dyDescent="0.2">
      <c r="A5" s="173">
        <f t="shared" si="4"/>
        <v>2014</v>
      </c>
      <c r="B5" s="181">
        <f>(J5+T5+U5)*1000/'Volumes et coûts variables'!B7</f>
        <v>55.1880732422756</v>
      </c>
      <c r="C5" s="182">
        <f>V5*1000/'Volumes et coûts variables'!B7</f>
        <v>81.293630589367936</v>
      </c>
      <c r="D5" s="140">
        <f>'Capacités et coûts fixes'!B20</f>
        <v>14.278239360000001</v>
      </c>
      <c r="E5" s="141">
        <f>'Capacités et coûts fixes'!E20+'Capacités et coûts fixes'!F20+'Capacités et coûts fixes'!D20</f>
        <v>1.9444877719628533</v>
      </c>
      <c r="F5" s="141">
        <f>'Capacités et coûts fixes'!H20+'Capacités et coûts fixes'!G20</f>
        <v>2.9945433842138613</v>
      </c>
      <c r="G5" s="141">
        <f>'Capacités et coûts fixes'!C20</f>
        <v>3</v>
      </c>
      <c r="H5" s="141">
        <f>'Volumes et coûts variables'!F22</f>
        <v>4.4226909545797994</v>
      </c>
      <c r="I5" s="141">
        <f>SUM('Volumes et coûts variables'!C22:E22)</f>
        <v>1.28091887273396</v>
      </c>
      <c r="J5" s="164">
        <f t="shared" si="0"/>
        <v>27.920880343490477</v>
      </c>
      <c r="K5" s="142">
        <v>18.926470157054993</v>
      </c>
      <c r="L5" s="143">
        <f>J5/'Volumes et coûts variables'!K7*1000</f>
        <v>51.671556081839981</v>
      </c>
      <c r="M5" s="144">
        <f>K5/'Volumes et coûts variables'!K7*1000</f>
        <v>35.026122103615592</v>
      </c>
      <c r="N5" s="145">
        <f t="shared" si="5"/>
        <v>-4.3251884852900267E-3</v>
      </c>
      <c r="O5" s="154">
        <f>'Capacités et coûts fixes'!K20+'Capacités et coûts fixes'!J20</f>
        <v>12.142999999999999</v>
      </c>
      <c r="P5" s="155">
        <f t="shared" si="6"/>
        <v>22.217270516176718</v>
      </c>
      <c r="Q5" s="81">
        <f t="shared" si="1"/>
        <v>4.4226909545797994</v>
      </c>
      <c r="R5" s="81">
        <f>'Volumes et coûts variables'!E22</f>
        <v>0.67439760344118072</v>
      </c>
      <c r="S5" s="81">
        <f t="shared" si="2"/>
        <v>0.60652126929277927</v>
      </c>
      <c r="T5" s="81">
        <f>'Volumes et coûts variables'!M22</f>
        <v>0.23021806876321615</v>
      </c>
      <c r="U5" s="81">
        <f>'Volumes et coûts variables'!L22</f>
        <v>-2.4803661436091979</v>
      </c>
      <c r="V5" s="169">
        <f t="shared" si="7"/>
        <v>37.813732268644493</v>
      </c>
      <c r="W5" s="82">
        <f t="shared" si="3"/>
        <v>40.063880343490474</v>
      </c>
    </row>
    <row r="6" spans="1:23" x14ac:dyDescent="0.2">
      <c r="A6" s="172">
        <f t="shared" si="4"/>
        <v>2015</v>
      </c>
      <c r="B6" s="179">
        <f>(J6+T6+U6)*1000/'Volumes et coûts variables'!B8</f>
        <v>54.026915294420768</v>
      </c>
      <c r="C6" s="180">
        <f>V6*1000/'Volumes et coûts variables'!B8</f>
        <v>80.417000369517936</v>
      </c>
      <c r="D6" s="38">
        <f>'Capacités et coûts fixes'!B21</f>
        <v>14.278239360000001</v>
      </c>
      <c r="E6" s="39">
        <f>'Capacités et coûts fixes'!E21+'Capacités et coûts fixes'!F21+'Capacités et coûts fixes'!D21</f>
        <v>1.7188231632098903</v>
      </c>
      <c r="F6" s="39">
        <f>'Capacités et coûts fixes'!H21+'Capacités et coûts fixes'!G21</f>
        <v>3.2807409938138616</v>
      </c>
      <c r="G6" s="39">
        <f>'Capacités et coûts fixes'!C21</f>
        <v>3</v>
      </c>
      <c r="H6" s="39">
        <f>'Volumes et coûts variables'!F23</f>
        <v>4.4326880917759777</v>
      </c>
      <c r="I6" s="39">
        <f>SUM('Volumes et coûts variables'!C23:E23)</f>
        <v>1.4168943292429734</v>
      </c>
      <c r="J6" s="163">
        <f t="shared" si="0"/>
        <v>28.1273859380427</v>
      </c>
      <c r="K6" s="28">
        <v>21.279619936824943</v>
      </c>
      <c r="L6" s="137">
        <f>J6/'Volumes et coûts variables'!K8*1000</f>
        <v>51.443752172877858</v>
      </c>
      <c r="M6" s="138">
        <f>K6/'Volumes et coûts variables'!K8*1000</f>
        <v>38.919489239931494</v>
      </c>
      <c r="N6" s="139">
        <f t="shared" si="5"/>
        <v>-4.4086907040561335E-3</v>
      </c>
      <c r="O6" s="19">
        <f>'Capacités et coûts fixes'!K21+'Capacités et coûts fixes'!J21</f>
        <v>12.562999999999999</v>
      </c>
      <c r="P6" s="17">
        <f t="shared" si="6"/>
        <v>22.277803517023752</v>
      </c>
      <c r="Q6" s="21">
        <f t="shared" si="1"/>
        <v>4.4326880917759777</v>
      </c>
      <c r="R6" s="21">
        <f>'Volumes et coûts variables'!E23</f>
        <v>0.90286497153917467</v>
      </c>
      <c r="S6" s="21">
        <f t="shared" si="2"/>
        <v>0.51402935770379876</v>
      </c>
      <c r="T6" s="21">
        <f>'Volumes et coûts variables'!M23</f>
        <v>0.34841690701150341</v>
      </c>
      <c r="U6" s="21">
        <f>'Volumes et coûts variables'!L23</f>
        <v>-2.7562898191451932</v>
      </c>
      <c r="V6" s="168">
        <f t="shared" si="7"/>
        <v>38.282513025909012</v>
      </c>
      <c r="W6" s="18">
        <f t="shared" si="3"/>
        <v>40.690385938042702</v>
      </c>
    </row>
    <row r="7" spans="1:23" x14ac:dyDescent="0.2">
      <c r="A7" s="173">
        <f t="shared" si="4"/>
        <v>2016</v>
      </c>
      <c r="B7" s="181">
        <f>(J7+T7+U7)*1000/'Volumes et coûts variables'!B9</f>
        <v>55.180473613287106</v>
      </c>
      <c r="C7" s="182">
        <f>V7*1000/'Volumes et coûts variables'!B9</f>
        <v>82.008888886693143</v>
      </c>
      <c r="D7" s="140">
        <f>'Capacités et coûts fixes'!B22</f>
        <v>14.278239360000001</v>
      </c>
      <c r="E7" s="141">
        <f>'Capacités et coûts fixes'!E22+'Capacités et coûts fixes'!F22+'Capacités et coûts fixes'!D22</f>
        <v>1.3089954829458881</v>
      </c>
      <c r="F7" s="141">
        <f>'Capacités et coûts fixes'!H22+'Capacités et coûts fixes'!G22</f>
        <v>3.598358387413862</v>
      </c>
      <c r="G7" s="141">
        <f>'Capacités et coûts fixes'!C22</f>
        <v>3</v>
      </c>
      <c r="H7" s="141">
        <f>'Volumes et coûts variables'!F24</f>
        <v>4.0755624319990122</v>
      </c>
      <c r="I7" s="141">
        <f>SUM('Volumes et coûts variables'!C24:E24)</f>
        <v>1.4542726884153763</v>
      </c>
      <c r="J7" s="164">
        <f t="shared" si="0"/>
        <v>27.715428350774136</v>
      </c>
      <c r="K7" s="142">
        <v>19.54957808800004</v>
      </c>
      <c r="L7" s="143">
        <f>J7/'Volumes et coûts variables'!K9*1000</f>
        <v>52.154510360689741</v>
      </c>
      <c r="M7" s="144">
        <f>K7/'Volumes et coûts variables'!K9*1000</f>
        <v>36.788126094729193</v>
      </c>
      <c r="N7" s="145">
        <f t="shared" si="5"/>
        <v>1.3816219808838305E-2</v>
      </c>
      <c r="O7" s="154">
        <f>'Capacités et coûts fixes'!K22+'Capacités et coûts fixes'!J22</f>
        <v>12.964</v>
      </c>
      <c r="P7" s="155">
        <f t="shared" si="6"/>
        <v>22.18559323035975</v>
      </c>
      <c r="Q7" s="81">
        <f t="shared" si="1"/>
        <v>4.0755624319990122</v>
      </c>
      <c r="R7" s="81">
        <f>'Volumes et coûts variables'!E24</f>
        <v>1.0801806480396898</v>
      </c>
      <c r="S7" s="81">
        <f t="shared" si="2"/>
        <v>0.37409204037568644</v>
      </c>
      <c r="T7" s="81">
        <f>'Volumes et coûts variables'!M24</f>
        <v>0.92736420565341859</v>
      </c>
      <c r="U7" s="81">
        <f>'Volumes et coûts variables'!L24</f>
        <v>-1.9785392774885768</v>
      </c>
      <c r="V7" s="169">
        <f t="shared" si="7"/>
        <v>39.628253278938971</v>
      </c>
      <c r="W7" s="82">
        <f t="shared" si="3"/>
        <v>40.679428350774131</v>
      </c>
    </row>
    <row r="8" spans="1:23" x14ac:dyDescent="0.2">
      <c r="A8" s="172">
        <f t="shared" si="4"/>
        <v>2017</v>
      </c>
      <c r="B8" s="179">
        <f>(J8+T8+U8)*1000/'Volumes et coûts variables'!B10</f>
        <v>56.584041981865731</v>
      </c>
      <c r="C8" s="180">
        <f>V8*1000/'Volumes et coûts variables'!B10</f>
        <v>84.131507205430069</v>
      </c>
      <c r="D8" s="38">
        <f>'Capacités et coûts fixes'!B23</f>
        <v>14.278239360000001</v>
      </c>
      <c r="E8" s="39">
        <f>'Capacités et coûts fixes'!E23+'Capacités et coûts fixes'!F23+'Capacités et coûts fixes'!D23</f>
        <v>1.3089954829458881</v>
      </c>
      <c r="F8" s="39">
        <f>'Capacités et coûts fixes'!H23+'Capacités et coûts fixes'!G23</f>
        <v>3.9743217610138615</v>
      </c>
      <c r="G8" s="39">
        <f>'Capacités et coûts fixes'!C23</f>
        <v>3</v>
      </c>
      <c r="H8" s="39">
        <f>'Volumes et coûts variables'!F25</f>
        <v>3.9837480743185494</v>
      </c>
      <c r="I8" s="39">
        <f>SUM('Volumes et coûts variables'!C25:E25)</f>
        <v>1.9981403483092954</v>
      </c>
      <c r="J8" s="163">
        <f t="shared" si="0"/>
        <v>28.543445026587595</v>
      </c>
      <c r="K8" s="28">
        <v>24.435571279649999</v>
      </c>
      <c r="L8" s="137">
        <f>J8/'Volumes et coûts variables'!K10*1000</f>
        <v>53.933811561657564</v>
      </c>
      <c r="M8" s="138">
        <f>K8/'Volumes et coûts variables'!K10*1000</f>
        <v>46.171844203476361</v>
      </c>
      <c r="N8" s="139">
        <f t="shared" si="5"/>
        <v>3.4115960224006425E-2</v>
      </c>
      <c r="O8" s="19">
        <f>'Capacités et coûts fixes'!K23+'Capacités et coûts fixes'!J23</f>
        <v>13.278098617479788</v>
      </c>
      <c r="P8" s="17">
        <f t="shared" si="6"/>
        <v>22.561556603959751</v>
      </c>
      <c r="Q8" s="21">
        <f t="shared" si="1"/>
        <v>3.9837480743185494</v>
      </c>
      <c r="R8" s="21">
        <f>'Volumes et coûts variables'!E25</f>
        <v>1.4768063956936583</v>
      </c>
      <c r="S8" s="21">
        <f t="shared" si="2"/>
        <v>0.52133395261563709</v>
      </c>
      <c r="T8" s="21">
        <f>'Volumes et coûts variables'!M25</f>
        <v>1.2790411560438582</v>
      </c>
      <c r="U8" s="21">
        <f>'Volumes et coûts variables'!L25</f>
        <v>-2.5485252750363134</v>
      </c>
      <c r="V8" s="168">
        <f t="shared" si="7"/>
        <v>40.552059525074931</v>
      </c>
      <c r="W8" s="18">
        <f t="shared" si="3"/>
        <v>41.82154364406739</v>
      </c>
    </row>
    <row r="9" spans="1:23" x14ac:dyDescent="0.2">
      <c r="A9" s="173">
        <f t="shared" si="4"/>
        <v>2018</v>
      </c>
      <c r="B9" s="181">
        <f>(J9+T9+U9)*1000/'Volumes et coûts variables'!B11</f>
        <v>54.356833259371818</v>
      </c>
      <c r="C9" s="182">
        <f>V9*1000/'Volumes et coûts variables'!B11</f>
        <v>82.015099399701739</v>
      </c>
      <c r="D9" s="140">
        <f>'Capacités et coûts fixes'!B24</f>
        <v>14.278239360000001</v>
      </c>
      <c r="E9" s="141">
        <f>'Capacités et coûts fixes'!E24+'Capacités et coûts fixes'!F24+'Capacités et coûts fixes'!D24</f>
        <v>1.3089954829458881</v>
      </c>
      <c r="F9" s="141">
        <f>'Capacités et coûts fixes'!H24+'Capacités et coûts fixes'!G24</f>
        <v>4.3049319574138618</v>
      </c>
      <c r="G9" s="141">
        <f>'Capacités et coûts fixes'!C24</f>
        <v>3</v>
      </c>
      <c r="H9" s="141">
        <f>'Volumes et coûts variables'!F26</f>
        <v>4.0589367578531999</v>
      </c>
      <c r="I9" s="141">
        <f>SUM('Volumes et coûts variables'!C26:E26)</f>
        <v>1.8579812422477227</v>
      </c>
      <c r="J9" s="164">
        <f t="shared" si="0"/>
        <v>28.809084800460674</v>
      </c>
      <c r="K9" s="142">
        <v>27.073658955985099</v>
      </c>
      <c r="L9" s="143">
        <f>J9/'Volumes et coûts variables'!K11*1000</f>
        <v>52.499566833763112</v>
      </c>
      <c r="M9" s="144">
        <f>K9/'Volumes et coûts variables'!K11*1000</f>
        <v>49.337053836973006</v>
      </c>
      <c r="N9" s="145">
        <f t="shared" si="5"/>
        <v>-2.6592682518920656E-2</v>
      </c>
      <c r="O9" s="154">
        <f>'Capacités et coûts fixes'!K24+'Capacités et coûts fixes'!J24</f>
        <v>13.232571927784171</v>
      </c>
      <c r="P9" s="155">
        <f t="shared" si="6"/>
        <v>22.892166800359753</v>
      </c>
      <c r="Q9" s="81">
        <f t="shared" si="1"/>
        <v>4.0589367578531999</v>
      </c>
      <c r="R9" s="81">
        <f>'Volumes et coûts variables'!E26</f>
        <v>1.4537161710793831</v>
      </c>
      <c r="S9" s="81">
        <f t="shared" si="2"/>
        <v>0.40426507116833954</v>
      </c>
      <c r="T9" s="81">
        <f>'Volumes et coûts variables'!M26</f>
        <v>0.79785895750520963</v>
      </c>
      <c r="U9" s="81">
        <f>'Volumes et coûts variables'!L26</f>
        <v>-3.6009496648513664</v>
      </c>
      <c r="V9" s="169">
        <f t="shared" si="7"/>
        <v>39.238566020898702</v>
      </c>
      <c r="W9" s="82">
        <f t="shared" si="3"/>
        <v>42.04165672824486</v>
      </c>
    </row>
    <row r="10" spans="1:23" x14ac:dyDescent="0.2">
      <c r="A10" s="172">
        <f t="shared" si="4"/>
        <v>2019</v>
      </c>
      <c r="B10" s="179">
        <f>(J10+T10+U10)*1000/'Volumes et coûts variables'!B12</f>
        <v>56.633480526192784</v>
      </c>
      <c r="C10" s="180">
        <f>V10*1000/'Volumes et coûts variables'!B12</f>
        <v>84.754667958045488</v>
      </c>
      <c r="D10" s="38">
        <f>'Capacités et coûts fixes'!B25</f>
        <v>14.278239360000001</v>
      </c>
      <c r="E10" s="39">
        <f>'Capacités et coûts fixes'!E25+'Capacités et coûts fixes'!F25+'Capacités et coûts fixes'!D25</f>
        <v>1.3089954829458881</v>
      </c>
      <c r="F10" s="39">
        <f>'Capacités et coûts fixes'!H25+'Capacités et coûts fixes'!G25</f>
        <v>4.6290081574138613</v>
      </c>
      <c r="G10" s="39">
        <f>'Capacités et coûts fixes'!C25</f>
        <v>3</v>
      </c>
      <c r="H10" s="39">
        <f>'Volumes et coûts variables'!F27</f>
        <v>3.8745493247999994</v>
      </c>
      <c r="I10" s="39">
        <f>SUM('Volumes et coûts variables'!C27:E27)</f>
        <v>1.6992852876729638</v>
      </c>
      <c r="J10" s="163">
        <f t="shared" si="0"/>
        <v>28.790077612832714</v>
      </c>
      <c r="K10" s="28">
        <v>21.459573881295032</v>
      </c>
      <c r="L10" s="137">
        <f>J10/'Volumes et coûts variables'!K12*1000</f>
        <v>53.566622470444877</v>
      </c>
      <c r="M10" s="138">
        <f>K10/'Volumes et coûts variables'!K12*1000</f>
        <v>39.927537116592276</v>
      </c>
      <c r="N10" s="139">
        <f t="shared" si="5"/>
        <v>2.0325036967648435E-2</v>
      </c>
      <c r="O10" s="19">
        <f>'Capacités et coûts fixes'!K25+'Capacités et coûts fixes'!J25</f>
        <v>13.312598251426493</v>
      </c>
      <c r="P10" s="17">
        <f t="shared" si="6"/>
        <v>23.21624300035975</v>
      </c>
      <c r="Q10" s="21">
        <f t="shared" si="1"/>
        <v>3.8745493247999994</v>
      </c>
      <c r="R10" s="21">
        <f>'Volumes et coûts variables'!E27</f>
        <v>1.4242659292800723</v>
      </c>
      <c r="S10" s="21">
        <f t="shared" si="2"/>
        <v>0.27501935839289149</v>
      </c>
      <c r="T10" s="21">
        <f>'Volumes et coûts variables'!M27</f>
        <v>0.71268495707252355</v>
      </c>
      <c r="U10" s="21">
        <f>'Volumes et coûts variables'!L27</f>
        <v>-2.6924162553250457</v>
      </c>
      <c r="V10" s="168">
        <f t="shared" si="7"/>
        <v>40.122944566006694</v>
      </c>
      <c r="W10" s="18">
        <f t="shared" si="3"/>
        <v>42.102675864259218</v>
      </c>
    </row>
    <row r="11" spans="1:23" x14ac:dyDescent="0.2">
      <c r="A11" s="173">
        <f t="shared" si="4"/>
        <v>2020</v>
      </c>
      <c r="B11" s="183">
        <f>(J11+T11+U11)*1000/'Volumes et coûts variables'!B13</f>
        <v>60.088713462809331</v>
      </c>
      <c r="C11" s="182">
        <f>V11*1000/'Volumes et coûts variables'!B13</f>
        <v>89.785873033990157</v>
      </c>
      <c r="D11" s="140">
        <f>'Capacités et coûts fixes'!B26</f>
        <v>14.278239360000001</v>
      </c>
      <c r="E11" s="141">
        <f>'Capacités et coûts fixes'!E26+'Capacités et coûts fixes'!F26+'Capacités et coûts fixes'!D26</f>
        <v>1.3089954829458881</v>
      </c>
      <c r="F11" s="141">
        <f>'Capacités et coûts fixes'!H26+'Capacités et coûts fixes'!G26</f>
        <v>4.9345222678138612</v>
      </c>
      <c r="G11" s="141">
        <f>'Capacités et coûts fixes'!C26</f>
        <v>3</v>
      </c>
      <c r="H11" s="141">
        <f>'Volumes et coûts variables'!F28</f>
        <v>3.4077351200000003</v>
      </c>
      <c r="I11" s="141">
        <f>SUM('Volumes et coûts variables'!C28:E28)</f>
        <v>1.1832012458079124</v>
      </c>
      <c r="J11" s="164">
        <f t="shared" si="0"/>
        <v>28.112693476567664</v>
      </c>
      <c r="K11" s="142">
        <v>16.228419993980001</v>
      </c>
      <c r="L11" s="143">
        <f>J11/'Volumes et coûts variables'!K13*1000</f>
        <v>56.211334119605425</v>
      </c>
      <c r="M11" s="144">
        <f>K11/'Volumes et coûts variables'!K13*1000</f>
        <v>32.448727806008499</v>
      </c>
      <c r="N11" s="145">
        <f t="shared" si="5"/>
        <v>4.9372380172368627E-2</v>
      </c>
      <c r="O11" s="154">
        <f>'Capacités et coûts fixes'!K26+'Capacités et coûts fixes'!J26</f>
        <v>13.334173133258043</v>
      </c>
      <c r="P11" s="155">
        <f t="shared" si="6"/>
        <v>23.521757110759751</v>
      </c>
      <c r="Q11" s="81">
        <f t="shared" si="1"/>
        <v>3.4077351200000003</v>
      </c>
      <c r="R11" s="81">
        <f>'Volumes et coûts variables'!E28</f>
        <v>0.99459358103999995</v>
      </c>
      <c r="S11" s="81">
        <f t="shared" si="2"/>
        <v>0.18860766476791246</v>
      </c>
      <c r="T11" s="81">
        <f>'Volumes et coûts variables'!M28</f>
        <v>0.73371851199615978</v>
      </c>
      <c r="U11" s="81">
        <f>'Volumes et coûts variables'!L28</f>
        <v>-1.8662792001951189</v>
      </c>
      <c r="V11" s="169">
        <f t="shared" si="7"/>
        <v>40.314305921626747</v>
      </c>
      <c r="W11" s="82">
        <f t="shared" si="3"/>
        <v>41.446866609825705</v>
      </c>
    </row>
    <row r="12" spans="1:23" x14ac:dyDescent="0.2">
      <c r="A12" s="172">
        <f t="shared" si="4"/>
        <v>2021</v>
      </c>
      <c r="B12" s="184">
        <f>(J12+T12+U12)*1000/'Volumes et coûts variables'!B14</f>
        <v>61.01093838234641</v>
      </c>
      <c r="C12" s="180">
        <f>V12*1000/'Volumes et coûts variables'!B14</f>
        <v>89.335393277736642</v>
      </c>
      <c r="D12" s="38">
        <f>'Capacités et coûts fixes'!B27</f>
        <v>13.824961920000002</v>
      </c>
      <c r="E12" s="39">
        <f>'Capacités et coûts fixes'!E27+'Capacités et coûts fixes'!F27+'Capacités et coûts fixes'!D27</f>
        <v>1.3089954829458881</v>
      </c>
      <c r="F12" s="39">
        <f>'Capacités et coûts fixes'!H27+'Capacités et coûts fixes'!G27</f>
        <v>5.3046923614138617</v>
      </c>
      <c r="G12" s="39">
        <f>'Capacités et coûts fixes'!C27</f>
        <v>3</v>
      </c>
      <c r="H12" s="39">
        <f>'Volumes et coûts variables'!F29</f>
        <v>3.6059796699999995</v>
      </c>
      <c r="I12" s="39">
        <f>SUM('Volumes et coûts variables'!C29:E29)</f>
        <v>4.179053466111605</v>
      </c>
      <c r="J12" s="163">
        <f t="shared" si="0"/>
        <v>31.223682900471356</v>
      </c>
      <c r="K12" s="28">
        <v>56.178956082329897</v>
      </c>
      <c r="L12" s="137">
        <f>J12/'Volumes et coûts variables'!K14*1000</f>
        <v>59.864350078263612</v>
      </c>
      <c r="M12" s="138">
        <f>K12/'Volumes et coûts variables'!K14*1000</f>
        <v>107.71044225193639</v>
      </c>
      <c r="N12" s="139">
        <f t="shared" si="5"/>
        <v>6.4987177690630296E-2</v>
      </c>
      <c r="O12" s="19">
        <f>'Capacités et coûts fixes'!K27+'Capacités et coûts fixes'!J27</f>
        <v>13.334173133258043</v>
      </c>
      <c r="P12" s="17">
        <f t="shared" si="6"/>
        <v>23.438649764359752</v>
      </c>
      <c r="Q12" s="21">
        <f t="shared" si="1"/>
        <v>3.6059796699999995</v>
      </c>
      <c r="R12" s="21">
        <f>'Volumes et coûts variables'!E29</f>
        <v>3.6334846175143634</v>
      </c>
      <c r="S12" s="21">
        <f t="shared" si="2"/>
        <v>0.54556884859724164</v>
      </c>
      <c r="T12" s="21">
        <f>'Volumes et coûts variables'!M29</f>
        <v>3.7968378341450006</v>
      </c>
      <c r="U12" s="21">
        <f>'Volumes et coûts variables'!L29</f>
        <v>-6.298682365004999</v>
      </c>
      <c r="V12" s="168">
        <f t="shared" si="7"/>
        <v>42.056011502869396</v>
      </c>
      <c r="W12" s="18">
        <f t="shared" si="3"/>
        <v>44.557856033729394</v>
      </c>
    </row>
    <row r="13" spans="1:23" ht="16" thickBot="1" x14ac:dyDescent="0.25">
      <c r="A13" s="174">
        <f t="shared" ref="A13" si="8">A12+1</f>
        <v>2022</v>
      </c>
      <c r="B13" s="185">
        <f>(J13+T13+U13)*1000/'Volumes et coûts variables'!B15</f>
        <v>95.079455042685154</v>
      </c>
      <c r="C13" s="186">
        <f>V13*1000/'Volumes et coûts variables'!B15</f>
        <v>124.93322805696069</v>
      </c>
      <c r="D13" s="146">
        <f>'Capacités et coûts fixes'!B28</f>
        <v>13.824961920000002</v>
      </c>
      <c r="E13" s="147">
        <f>'Capacités et coûts fixes'!E28+'Capacités et coûts fixes'!F28+'Capacités et coûts fixes'!D28</f>
        <v>1.3089954829458881</v>
      </c>
      <c r="F13" s="147">
        <f>'Capacités et coûts fixes'!H28+'Capacités et coûts fixes'!G28</f>
        <v>5.8598188174138617</v>
      </c>
      <c r="G13" s="147">
        <f>'Capacités et coûts fixes'!C28</f>
        <v>3</v>
      </c>
      <c r="H13" s="147">
        <f>'Volumes et coûts variables'!F30</f>
        <v>2.6281753068932958</v>
      </c>
      <c r="I13" s="147">
        <f>SUM('Volumes et coûts variables'!C30:E30)</f>
        <v>8.4336728005119408</v>
      </c>
      <c r="J13" s="165">
        <f>SUM(D13:I13)</f>
        <v>35.055624327764988</v>
      </c>
      <c r="K13" s="148">
        <v>111.8</v>
      </c>
      <c r="L13" s="149">
        <f>J13/'Volumes et coûts variables'!K15*1000</f>
        <v>79.715379861880308</v>
      </c>
      <c r="M13" s="150">
        <f>K13/'Volumes et coûts variables'!K15*1000</f>
        <v>254.22966041713124</v>
      </c>
      <c r="N13" s="151">
        <f t="shared" si="5"/>
        <v>0.33160018872107466</v>
      </c>
      <c r="O13" s="156">
        <f>'Capacités et coûts fixes'!K28+'Capacités et coûts fixes'!J28</f>
        <v>13.334173133258043</v>
      </c>
      <c r="P13" s="157">
        <f t="shared" ref="P13" si="9">SUM(D13:G13)</f>
        <v>23.993776220359749</v>
      </c>
      <c r="Q13" s="158">
        <f t="shared" si="1"/>
        <v>2.6281753068932958</v>
      </c>
      <c r="R13" s="158">
        <f>'Volumes et coûts variables'!E30</f>
        <v>7.7271245784949993</v>
      </c>
      <c r="S13" s="158">
        <f t="shared" si="2"/>
        <v>0.70654822201694145</v>
      </c>
      <c r="T13" s="158">
        <f>'Volumes et coûts variables'!M30</f>
        <v>15.999124626534469</v>
      </c>
      <c r="U13" s="158">
        <f>'Volumes et coûts variables'!L30</f>
        <v>-8.5875568057979255</v>
      </c>
      <c r="V13" s="170">
        <f t="shared" ref="V13" si="10">SUM(O13:U13)</f>
        <v>55.80136528175958</v>
      </c>
      <c r="W13" s="159">
        <f t="shared" ref="W13" si="11">V13-(T13+U13)</f>
        <v>48.389797461023036</v>
      </c>
    </row>
    <row r="14" spans="1:23" x14ac:dyDescent="0.2">
      <c r="O14" s="4"/>
      <c r="P14" s="4"/>
      <c r="Q14" s="4"/>
      <c r="R14" s="4"/>
      <c r="S14" s="4"/>
      <c r="T14" s="4"/>
      <c r="U14" s="4"/>
      <c r="V14" s="4"/>
      <c r="W14" s="4"/>
    </row>
    <row r="15" spans="1:23" x14ac:dyDescent="0.2">
      <c r="B15" s="15"/>
    </row>
  </sheetData>
  <mergeCells count="4">
    <mergeCell ref="D1:K1"/>
    <mergeCell ref="L1:M1"/>
    <mergeCell ref="O1:W1"/>
    <mergeCell ref="B1:C1"/>
  </mergeCells>
  <pageMargins left="0.7" right="0.7" top="0.75" bottom="0.75" header="0.3" footer="0.3"/>
  <pageSetup paperSize="9" orientation="portrait" verticalDpi="598" r:id="rId1"/>
  <ignoredErrors>
    <ignoredError sqref="I3:I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AB31"/>
  <sheetViews>
    <sheetView showGridLines="0" topLeftCell="A4" zoomScale="85" zoomScaleNormal="85" workbookViewId="0">
      <selection activeCell="K1" sqref="K1:K1048576"/>
    </sheetView>
  </sheetViews>
  <sheetFormatPr baseColWidth="10" defaultRowHeight="15" x14ac:dyDescent="0.2"/>
  <cols>
    <col min="1" max="1" width="9.83203125" style="1" customWidth="1"/>
    <col min="2" max="2" width="16.83203125" style="1" customWidth="1"/>
    <col min="3" max="3" width="10.33203125" style="1" customWidth="1"/>
    <col min="4" max="4" width="10.5" style="1" customWidth="1"/>
    <col min="5" max="5" width="10" style="1" customWidth="1"/>
    <col min="6" max="6" width="16" style="1" customWidth="1"/>
    <col min="7" max="7" width="13" style="1" customWidth="1"/>
    <col min="8" max="8" width="8" style="1" customWidth="1"/>
    <col min="9" max="9" width="8.33203125" style="1" customWidth="1"/>
    <col min="10" max="11" width="12.5" style="1" customWidth="1"/>
    <col min="12" max="13" width="12.33203125" style="1" customWidth="1"/>
    <col min="14" max="14" width="18.1640625" style="1" customWidth="1"/>
    <col min="15" max="16" width="12.5" style="1" customWidth="1"/>
    <col min="17" max="18" width="10.83203125" style="1" customWidth="1"/>
    <col min="19" max="20" width="10.83203125" customWidth="1"/>
    <col min="21" max="21" width="9.33203125" customWidth="1"/>
    <col min="22" max="22" width="9.33203125" style="1" customWidth="1"/>
    <col min="23" max="23" width="11.83203125" style="1" bestFit="1" customWidth="1"/>
    <col min="24" max="25" width="11.5" style="1" bestFit="1" customWidth="1"/>
    <col min="26" max="26" width="20.6640625" style="1" customWidth="1"/>
    <col min="27" max="28" width="20" style="1" customWidth="1"/>
  </cols>
  <sheetData>
    <row r="2" spans="1:28" ht="22.75" customHeight="1" thickBot="1" x14ac:dyDescent="0.25">
      <c r="B2" s="193" t="s">
        <v>74</v>
      </c>
      <c r="C2" s="193"/>
      <c r="D2" s="193"/>
      <c r="E2" s="193"/>
      <c r="F2" s="193"/>
      <c r="G2" s="193"/>
      <c r="H2" s="193"/>
      <c r="I2" s="193"/>
      <c r="J2" s="193"/>
      <c r="K2" s="193"/>
      <c r="L2" s="193"/>
      <c r="M2" s="193"/>
      <c r="N2" s="193"/>
      <c r="O2"/>
      <c r="P2"/>
      <c r="Q2"/>
      <c r="R2"/>
      <c r="V2"/>
      <c r="W2"/>
      <c r="X2"/>
      <c r="Y2"/>
      <c r="Z2"/>
      <c r="AA2"/>
      <c r="AB2"/>
    </row>
    <row r="3" spans="1:28" ht="38.5" customHeight="1" x14ac:dyDescent="0.2">
      <c r="A3" s="5"/>
      <c r="B3" s="198" t="s">
        <v>67</v>
      </c>
      <c r="C3" s="200" t="s">
        <v>69</v>
      </c>
      <c r="D3" s="201"/>
      <c r="E3" s="201"/>
      <c r="F3" s="201"/>
      <c r="G3" s="201"/>
      <c r="H3" s="201"/>
      <c r="I3" s="201"/>
      <c r="J3" s="201"/>
      <c r="K3" s="202"/>
      <c r="L3" s="203" t="s">
        <v>70</v>
      </c>
      <c r="M3" s="204"/>
      <c r="N3" s="205"/>
      <c r="O3"/>
      <c r="P3"/>
      <c r="Q3"/>
      <c r="R3"/>
      <c r="V3"/>
      <c r="W3"/>
      <c r="X3"/>
      <c r="Y3"/>
      <c r="Z3"/>
      <c r="AA3"/>
      <c r="AB3"/>
    </row>
    <row r="4" spans="1:28" ht="34.25" customHeight="1" thickBot="1" x14ac:dyDescent="0.25">
      <c r="A4" s="2"/>
      <c r="B4" s="199"/>
      <c r="C4" s="70" t="s">
        <v>64</v>
      </c>
      <c r="D4" s="71" t="s">
        <v>65</v>
      </c>
      <c r="E4" s="71" t="s">
        <v>66</v>
      </c>
      <c r="F4" s="71" t="s">
        <v>2</v>
      </c>
      <c r="G4" s="71" t="s">
        <v>3</v>
      </c>
      <c r="H4" s="71" t="s">
        <v>4</v>
      </c>
      <c r="I4" s="71" t="s">
        <v>5</v>
      </c>
      <c r="J4" s="71" t="s">
        <v>6</v>
      </c>
      <c r="K4" s="64" t="s">
        <v>1</v>
      </c>
      <c r="L4" s="72" t="s">
        <v>71</v>
      </c>
      <c r="M4" s="73" t="s">
        <v>72</v>
      </c>
      <c r="N4" s="64" t="s">
        <v>73</v>
      </c>
      <c r="O4"/>
      <c r="P4"/>
      <c r="Q4"/>
      <c r="R4"/>
      <c r="V4"/>
      <c r="W4"/>
      <c r="X4"/>
      <c r="Y4"/>
      <c r="Z4"/>
      <c r="AA4"/>
      <c r="AB4"/>
    </row>
    <row r="5" spans="1:28" x14ac:dyDescent="0.2">
      <c r="A5" s="58">
        <v>2012</v>
      </c>
      <c r="B5" s="65">
        <v>489.517</v>
      </c>
      <c r="C5" s="61">
        <v>6.6779999999999999</v>
      </c>
      <c r="D5" s="30">
        <v>17.387</v>
      </c>
      <c r="E5" s="30">
        <v>24.035</v>
      </c>
      <c r="F5" s="30">
        <v>404.88200000000001</v>
      </c>
      <c r="G5" s="30">
        <v>63.783999999999999</v>
      </c>
      <c r="H5" s="30">
        <v>14.930999999999999</v>
      </c>
      <c r="I5" s="30">
        <v>4.07</v>
      </c>
      <c r="J5" s="30">
        <v>5.7679999999999998</v>
      </c>
      <c r="K5" s="29">
        <v>541.53599999999994</v>
      </c>
      <c r="L5" s="31">
        <v>54.276064000000012</v>
      </c>
      <c r="M5" s="30">
        <v>10.280655999999999</v>
      </c>
      <c r="N5" s="56">
        <v>-43.995408000000012</v>
      </c>
      <c r="Z5"/>
      <c r="AA5"/>
      <c r="AB5"/>
    </row>
    <row r="6" spans="1:28" x14ac:dyDescent="0.2">
      <c r="A6" s="59">
        <v>2013</v>
      </c>
      <c r="B6" s="66">
        <v>494.84199999999998</v>
      </c>
      <c r="C6" s="62">
        <v>3.7949999999999999</v>
      </c>
      <c r="D6" s="37">
        <v>19.899000000000001</v>
      </c>
      <c r="E6" s="37">
        <v>19.88</v>
      </c>
      <c r="F6" s="37">
        <v>403.74900000000002</v>
      </c>
      <c r="G6" s="37">
        <v>75.468000000000004</v>
      </c>
      <c r="H6" s="37">
        <v>15.942</v>
      </c>
      <c r="I6" s="37">
        <v>4.6619999999999999</v>
      </c>
      <c r="J6" s="37">
        <v>7.0410000000000004</v>
      </c>
      <c r="K6" s="36">
        <v>550.44299999999998</v>
      </c>
      <c r="L6" s="38">
        <v>57.718196999999989</v>
      </c>
      <c r="M6" s="37">
        <v>10.430307000000001</v>
      </c>
      <c r="N6" s="27">
        <v>-47.28788999999999</v>
      </c>
      <c r="Z6"/>
      <c r="AA6"/>
      <c r="AB6"/>
    </row>
    <row r="7" spans="1:28" x14ac:dyDescent="0.2">
      <c r="A7" s="59">
        <v>2014</v>
      </c>
      <c r="B7" s="67">
        <v>465.15</v>
      </c>
      <c r="C7" s="63">
        <v>3.2480000000000002</v>
      </c>
      <c r="D7" s="44">
        <v>8.3680000000000003</v>
      </c>
      <c r="E7" s="44">
        <v>14.275</v>
      </c>
      <c r="F7" s="44">
        <v>415.85199999999998</v>
      </c>
      <c r="G7" s="44">
        <v>68.084000000000003</v>
      </c>
      <c r="H7" s="44">
        <v>17.077999999999999</v>
      </c>
      <c r="I7" s="44">
        <v>5.9359999999999999</v>
      </c>
      <c r="J7" s="44">
        <v>7.4729999999999999</v>
      </c>
      <c r="K7" s="43">
        <v>540.35299999999995</v>
      </c>
      <c r="L7" s="45">
        <v>70.635481000000013</v>
      </c>
      <c r="M7" s="44">
        <v>5.0313749999999997</v>
      </c>
      <c r="N7" s="57">
        <v>-65.604106000000016</v>
      </c>
      <c r="Z7"/>
      <c r="AA7"/>
      <c r="AB7"/>
    </row>
    <row r="8" spans="1:28" x14ac:dyDescent="0.2">
      <c r="A8" s="59">
        <v>2015</v>
      </c>
      <c r="B8" s="66">
        <v>476.05</v>
      </c>
      <c r="C8" s="62">
        <v>3.8039999999999998</v>
      </c>
      <c r="D8" s="37">
        <v>8.6419999999999995</v>
      </c>
      <c r="E8" s="37">
        <v>21.917999999999999</v>
      </c>
      <c r="F8" s="37">
        <v>416.79199999999997</v>
      </c>
      <c r="G8" s="37">
        <v>59.070999999999998</v>
      </c>
      <c r="H8" s="37">
        <v>21.106999999999999</v>
      </c>
      <c r="I8" s="37">
        <v>7.4249999999999998</v>
      </c>
      <c r="J8" s="37">
        <v>7.9580000000000002</v>
      </c>
      <c r="K8" s="36">
        <v>546.76</v>
      </c>
      <c r="L8" s="38">
        <v>69.591392999999997</v>
      </c>
      <c r="M8" s="37">
        <v>7.6659059999999988</v>
      </c>
      <c r="N8" s="27">
        <v>-61.925486999999997</v>
      </c>
      <c r="Z8"/>
      <c r="AA8"/>
      <c r="AB8"/>
    </row>
    <row r="9" spans="1:28" x14ac:dyDescent="0.2">
      <c r="A9" s="59">
        <v>2016</v>
      </c>
      <c r="B9" s="67">
        <v>483.21899999999999</v>
      </c>
      <c r="C9" s="63">
        <v>2.581</v>
      </c>
      <c r="D9" s="44">
        <v>7.3179999999999996</v>
      </c>
      <c r="E9" s="44">
        <v>35.417000000000002</v>
      </c>
      <c r="F9" s="44">
        <v>383.97899999999998</v>
      </c>
      <c r="G9" s="44">
        <v>64.004999999999995</v>
      </c>
      <c r="H9" s="44">
        <v>20.939</v>
      </c>
      <c r="I9" s="44">
        <v>8.407</v>
      </c>
      <c r="J9" s="44">
        <v>8.718</v>
      </c>
      <c r="K9" s="43">
        <v>531.41</v>
      </c>
      <c r="L9" s="45">
        <v>59.036001999999996</v>
      </c>
      <c r="M9" s="44">
        <v>19.902087999999999</v>
      </c>
      <c r="N9" s="57">
        <v>-39.133913999999997</v>
      </c>
      <c r="Z9"/>
      <c r="AA9"/>
      <c r="AB9"/>
    </row>
    <row r="10" spans="1:28" x14ac:dyDescent="0.2">
      <c r="A10" s="59">
        <v>2017</v>
      </c>
      <c r="B10" s="66">
        <v>482.00799999999998</v>
      </c>
      <c r="C10" s="62">
        <v>2.9780000000000002</v>
      </c>
      <c r="D10" s="37">
        <v>9.76</v>
      </c>
      <c r="E10" s="37">
        <v>41.098999999999997</v>
      </c>
      <c r="F10" s="37">
        <v>379.08199999999999</v>
      </c>
      <c r="G10" s="37">
        <v>53.536000000000001</v>
      </c>
      <c r="H10" s="37">
        <v>24.117000000000001</v>
      </c>
      <c r="I10" s="37">
        <v>9.1690000000000005</v>
      </c>
      <c r="J10" s="37">
        <v>9.4440000000000008</v>
      </c>
      <c r="K10" s="36">
        <v>529.23099999999999</v>
      </c>
      <c r="L10" s="38">
        <v>59.933376999999993</v>
      </c>
      <c r="M10" s="37">
        <v>21.970724999999998</v>
      </c>
      <c r="N10" s="27">
        <v>-37.962651999999991</v>
      </c>
      <c r="Z10"/>
      <c r="AA10"/>
      <c r="AB10"/>
    </row>
    <row r="11" spans="1:28" x14ac:dyDescent="0.2">
      <c r="A11" s="59">
        <v>2018</v>
      </c>
      <c r="B11" s="67">
        <v>478.43099999999998</v>
      </c>
      <c r="C11" s="63">
        <v>1.875</v>
      </c>
      <c r="D11" s="44">
        <v>5.76</v>
      </c>
      <c r="E11" s="44">
        <v>31.21</v>
      </c>
      <c r="F11" s="44">
        <v>393.18900000000002</v>
      </c>
      <c r="G11" s="44">
        <v>68.22</v>
      </c>
      <c r="H11" s="44">
        <v>28.138000000000002</v>
      </c>
      <c r="I11" s="44">
        <v>10.760999999999999</v>
      </c>
      <c r="J11" s="44">
        <v>9.5519999999999996</v>
      </c>
      <c r="K11" s="43">
        <v>548.74900000000002</v>
      </c>
      <c r="L11" s="45">
        <v>74.111618499999992</v>
      </c>
      <c r="M11" s="44">
        <v>13.871122000000002</v>
      </c>
      <c r="N11" s="57">
        <v>-60.240496499999992</v>
      </c>
      <c r="Z11"/>
      <c r="AA11"/>
      <c r="AB11"/>
    </row>
    <row r="12" spans="1:28" x14ac:dyDescent="0.2">
      <c r="A12" s="59">
        <v>2019</v>
      </c>
      <c r="B12" s="66">
        <v>473.40100000000001</v>
      </c>
      <c r="C12" s="62">
        <v>2</v>
      </c>
      <c r="D12" s="37">
        <v>1.5529999999999999</v>
      </c>
      <c r="E12" s="37">
        <v>38.518999999999998</v>
      </c>
      <c r="F12" s="37">
        <v>379.45600000000002</v>
      </c>
      <c r="G12" s="37">
        <v>60.061999999999998</v>
      </c>
      <c r="H12" s="37">
        <v>33.822000000000003</v>
      </c>
      <c r="I12" s="37">
        <v>12.315</v>
      </c>
      <c r="J12" s="37">
        <v>9.6910000000000007</v>
      </c>
      <c r="K12" s="36">
        <v>537.46299999999997</v>
      </c>
      <c r="L12" s="38">
        <v>70.596980000000002</v>
      </c>
      <c r="M12" s="37">
        <v>14.907100999999999</v>
      </c>
      <c r="N12" s="27">
        <v>-55.689879000000005</v>
      </c>
      <c r="Z12"/>
      <c r="AA12"/>
      <c r="AB12"/>
    </row>
    <row r="13" spans="1:28" x14ac:dyDescent="0.2">
      <c r="A13" s="59">
        <v>2020</v>
      </c>
      <c r="B13" s="67">
        <v>449.005</v>
      </c>
      <c r="C13" s="63">
        <v>1.732</v>
      </c>
      <c r="D13" s="44">
        <v>1.3560000000000001</v>
      </c>
      <c r="E13" s="44">
        <v>34.518999999999998</v>
      </c>
      <c r="F13" s="44">
        <v>335.40699999999998</v>
      </c>
      <c r="G13" s="44">
        <v>65.128</v>
      </c>
      <c r="H13" s="44">
        <v>39.686</v>
      </c>
      <c r="I13" s="44">
        <v>12.625</v>
      </c>
      <c r="J13" s="44">
        <v>9.6259999999999994</v>
      </c>
      <c r="K13" s="43">
        <v>500.125</v>
      </c>
      <c r="L13" s="45">
        <v>62.036840999999995</v>
      </c>
      <c r="M13" s="44">
        <v>18.809104999999999</v>
      </c>
      <c r="N13" s="57">
        <v>-43.227735999999993</v>
      </c>
      <c r="Z13"/>
      <c r="AA13"/>
      <c r="AB13"/>
    </row>
    <row r="14" spans="1:28" x14ac:dyDescent="0.2">
      <c r="A14" s="113">
        <v>2021</v>
      </c>
      <c r="B14" s="66">
        <v>470.76539274999999</v>
      </c>
      <c r="C14" s="62">
        <v>1.8272697499999999</v>
      </c>
      <c r="D14" s="37">
        <v>3.8551437500000003</v>
      </c>
      <c r="E14" s="37">
        <v>33.625994499999997</v>
      </c>
      <c r="F14" s="37">
        <v>360.59796699999998</v>
      </c>
      <c r="G14" s="37">
        <v>62.374182500000003</v>
      </c>
      <c r="H14" s="37">
        <v>35.808032749999995</v>
      </c>
      <c r="I14" s="37">
        <v>13.741997</v>
      </c>
      <c r="J14" s="37">
        <v>9.700318750000001</v>
      </c>
      <c r="K14" s="36">
        <v>521.57390599999997</v>
      </c>
      <c r="L14" s="38">
        <v>69.395440000000008</v>
      </c>
      <c r="M14" s="37">
        <v>26.327258499999996</v>
      </c>
      <c r="N14" s="27">
        <v>-43.068181500000009</v>
      </c>
      <c r="Z14"/>
      <c r="AA14"/>
      <c r="AB14"/>
    </row>
    <row r="15" spans="1:28" ht="16" thickBot="1" x14ac:dyDescent="0.25">
      <c r="A15" s="59">
        <v>2022</v>
      </c>
      <c r="B15" s="22">
        <v>446.64951149999996</v>
      </c>
      <c r="C15" s="108">
        <v>1.5672809999999999</v>
      </c>
      <c r="D15" s="109">
        <v>2.9432105000000002</v>
      </c>
      <c r="E15" s="109">
        <v>42.917700749999995</v>
      </c>
      <c r="F15" s="109">
        <v>278.32376500000004</v>
      </c>
      <c r="G15" s="109">
        <v>49.367610249999998</v>
      </c>
      <c r="H15" s="109">
        <v>37.972469749999988</v>
      </c>
      <c r="I15" s="109">
        <v>18.406755250000003</v>
      </c>
      <c r="J15" s="109">
        <v>8.2610679999999999</v>
      </c>
      <c r="K15" s="110">
        <v>439.75986049999995</v>
      </c>
      <c r="L15" s="111">
        <v>40.494839500000005</v>
      </c>
      <c r="M15" s="109">
        <v>56.985105999999995</v>
      </c>
      <c r="N15" s="112">
        <v>16.490266500000001</v>
      </c>
      <c r="Z15"/>
      <c r="AA15"/>
      <c r="AB15"/>
    </row>
    <row r="16" spans="1:28" x14ac:dyDescent="0.2">
      <c r="O16" s="15"/>
      <c r="P16" s="15"/>
      <c r="Q16" s="15"/>
      <c r="R16" s="15"/>
      <c r="V16" s="15"/>
      <c r="W16" s="15"/>
      <c r="X16" s="15"/>
      <c r="Y16" s="15"/>
      <c r="Z16" s="15"/>
    </row>
    <row r="17" spans="1:16" ht="22" thickBot="1" x14ac:dyDescent="0.25">
      <c r="B17" s="193" t="s">
        <v>78</v>
      </c>
      <c r="C17" s="193"/>
      <c r="D17" s="193"/>
      <c r="E17" s="193"/>
      <c r="F17" s="193"/>
      <c r="G17" s="193"/>
      <c r="H17" s="193"/>
      <c r="I17" s="193"/>
      <c r="J17" s="193"/>
      <c r="K17" s="193"/>
      <c r="L17" s="193"/>
      <c r="M17" s="193"/>
      <c r="N17" s="193"/>
      <c r="O17" s="193"/>
      <c r="P17" s="193"/>
    </row>
    <row r="18" spans="1:16" ht="38.5" customHeight="1" x14ac:dyDescent="0.2">
      <c r="A18" s="5"/>
      <c r="B18" s="198" t="s">
        <v>67</v>
      </c>
      <c r="C18" s="200" t="s">
        <v>77</v>
      </c>
      <c r="D18" s="201"/>
      <c r="E18" s="201"/>
      <c r="F18" s="201"/>
      <c r="G18" s="201"/>
      <c r="H18" s="201"/>
      <c r="I18" s="201"/>
      <c r="J18" s="201"/>
      <c r="K18" s="202"/>
      <c r="L18" s="203" t="s">
        <v>80</v>
      </c>
      <c r="M18" s="204"/>
      <c r="N18" s="205"/>
      <c r="O18" s="194" t="s">
        <v>10</v>
      </c>
      <c r="P18" s="196" t="s">
        <v>11</v>
      </c>
    </row>
    <row r="19" spans="1:16" ht="35" thickBot="1" x14ac:dyDescent="0.25">
      <c r="A19" s="2"/>
      <c r="B19" s="199"/>
      <c r="C19" s="70" t="s">
        <v>64</v>
      </c>
      <c r="D19" s="71" t="s">
        <v>65</v>
      </c>
      <c r="E19" s="71" t="s">
        <v>66</v>
      </c>
      <c r="F19" s="71" t="s">
        <v>81</v>
      </c>
      <c r="G19" s="71" t="s">
        <v>3</v>
      </c>
      <c r="H19" s="71" t="s">
        <v>4</v>
      </c>
      <c r="I19" s="71" t="s">
        <v>5</v>
      </c>
      <c r="J19" s="71" t="s">
        <v>6</v>
      </c>
      <c r="K19" s="64" t="s">
        <v>1</v>
      </c>
      <c r="L19" s="72" t="s">
        <v>75</v>
      </c>
      <c r="M19" s="73" t="s">
        <v>76</v>
      </c>
      <c r="N19" s="64" t="s">
        <v>73</v>
      </c>
      <c r="O19" s="195"/>
      <c r="P19" s="197"/>
    </row>
    <row r="20" spans="1:16" x14ac:dyDescent="0.2">
      <c r="A20" s="58">
        <v>2012</v>
      </c>
      <c r="B20" s="65"/>
      <c r="C20" s="53">
        <v>0.9709378847540906</v>
      </c>
      <c r="D20" s="32">
        <v>0.47078071238386149</v>
      </c>
      <c r="E20" s="50">
        <v>1.193600476660408</v>
      </c>
      <c r="F20" s="50">
        <v>4.366500318760874</v>
      </c>
      <c r="G20" s="30">
        <v>0</v>
      </c>
      <c r="H20" s="30">
        <v>0</v>
      </c>
      <c r="I20" s="30">
        <v>0</v>
      </c>
      <c r="J20" s="32">
        <v>0.43543999701218877</v>
      </c>
      <c r="K20" s="34">
        <v>7.4372593895714232</v>
      </c>
      <c r="L20" s="33">
        <v>-2.5506717863588699</v>
      </c>
      <c r="M20" s="32">
        <v>0.7405224627945588</v>
      </c>
      <c r="N20" s="68">
        <v>-1.8101493235643111</v>
      </c>
      <c r="O20" s="74">
        <v>5.6271100660071118</v>
      </c>
      <c r="P20" s="35">
        <v>4.6127166762044434</v>
      </c>
    </row>
    <row r="21" spans="1:16" x14ac:dyDescent="0.2">
      <c r="A21" s="59">
        <v>2013</v>
      </c>
      <c r="B21" s="66"/>
      <c r="C21" s="54">
        <v>0.53373974314174988</v>
      </c>
      <c r="D21" s="39">
        <v>0.43781845151041732</v>
      </c>
      <c r="E21" s="51">
        <v>1.0541468861353169</v>
      </c>
      <c r="F21" s="51">
        <v>4.3154423580306052</v>
      </c>
      <c r="G21" s="37">
        <v>0</v>
      </c>
      <c r="H21" s="37">
        <v>0</v>
      </c>
      <c r="I21" s="37">
        <v>0</v>
      </c>
      <c r="J21" s="39">
        <v>0.52680058031166477</v>
      </c>
      <c r="K21" s="41">
        <v>6.8679480191297548</v>
      </c>
      <c r="L21" s="40">
        <v>-2.4376835632291618</v>
      </c>
      <c r="M21" s="39">
        <v>0.64577332202665327</v>
      </c>
      <c r="N21" s="25">
        <v>-1.7919102412025085</v>
      </c>
      <c r="O21" s="75">
        <v>5.0760377779272465</v>
      </c>
      <c r="P21" s="42">
        <v>4.6127166762044434</v>
      </c>
    </row>
    <row r="22" spans="1:16" x14ac:dyDescent="0.2">
      <c r="A22" s="59">
        <v>2014</v>
      </c>
      <c r="B22" s="67"/>
      <c r="C22" s="55">
        <v>0.42581739865796281</v>
      </c>
      <c r="D22" s="46">
        <v>0.1807038706348166</v>
      </c>
      <c r="E22" s="52">
        <v>0.67439760344118072</v>
      </c>
      <c r="F22" s="52">
        <v>4.4226909545797994</v>
      </c>
      <c r="G22" s="44">
        <v>0</v>
      </c>
      <c r="H22" s="44">
        <v>0</v>
      </c>
      <c r="I22" s="44">
        <v>0</v>
      </c>
      <c r="J22" s="46">
        <v>0.55634068496730538</v>
      </c>
      <c r="K22" s="48">
        <v>6.2599505122810655</v>
      </c>
      <c r="L22" s="47">
        <v>-2.4803661436091979</v>
      </c>
      <c r="M22" s="46">
        <v>0.23021806876321615</v>
      </c>
      <c r="N22" s="69">
        <v>-2.2501480748459817</v>
      </c>
      <c r="O22" s="76">
        <v>4.0098024374350842</v>
      </c>
      <c r="P22" s="49">
        <v>4.6127166762044434</v>
      </c>
    </row>
    <row r="23" spans="1:16" x14ac:dyDescent="0.2">
      <c r="A23" s="59">
        <v>2015</v>
      </c>
      <c r="B23" s="66"/>
      <c r="C23" s="54">
        <v>0.33358961553990107</v>
      </c>
      <c r="D23" s="39">
        <v>0.18043974216389769</v>
      </c>
      <c r="E23" s="51">
        <v>0.90286497153917467</v>
      </c>
      <c r="F23" s="51">
        <v>4.4326880917759777</v>
      </c>
      <c r="G23" s="37">
        <v>0</v>
      </c>
      <c r="H23" s="37">
        <v>0</v>
      </c>
      <c r="I23" s="37">
        <v>0</v>
      </c>
      <c r="J23" s="39">
        <v>0.59244736664924613</v>
      </c>
      <c r="K23" s="41">
        <v>6.4420297876681962</v>
      </c>
      <c r="L23" s="40">
        <v>-2.7562898191451932</v>
      </c>
      <c r="M23" s="39">
        <v>0.34841690701150341</v>
      </c>
      <c r="N23" s="25">
        <v>-2.4078729121336897</v>
      </c>
      <c r="O23" s="75">
        <v>4.0341568755345065</v>
      </c>
      <c r="P23" s="42">
        <v>4.6127166762044434</v>
      </c>
    </row>
    <row r="24" spans="1:16" x14ac:dyDescent="0.2">
      <c r="A24" s="59">
        <v>2016</v>
      </c>
      <c r="B24" s="67"/>
      <c r="C24" s="55">
        <v>0.2048643162546025</v>
      </c>
      <c r="D24" s="46">
        <v>0.169227724121084</v>
      </c>
      <c r="E24" s="52">
        <v>1.0801806480396898</v>
      </c>
      <c r="F24" s="52">
        <v>4.0755624319990122</v>
      </c>
      <c r="G24" s="44">
        <v>0</v>
      </c>
      <c r="H24" s="44">
        <v>0</v>
      </c>
      <c r="I24" s="44">
        <v>0</v>
      </c>
      <c r="J24" s="46">
        <v>0.64773144618630629</v>
      </c>
      <c r="K24" s="48">
        <v>6.1775665666006949</v>
      </c>
      <c r="L24" s="47">
        <v>-1.9785392774885768</v>
      </c>
      <c r="M24" s="46">
        <v>0.92736420565341859</v>
      </c>
      <c r="N24" s="69">
        <v>-1.0511750718351582</v>
      </c>
      <c r="O24" s="76">
        <v>5.1263914947655369</v>
      </c>
      <c r="P24" s="49">
        <v>4.6127166762044434</v>
      </c>
    </row>
    <row r="25" spans="1:16" x14ac:dyDescent="0.2">
      <c r="A25" s="59">
        <v>2017</v>
      </c>
      <c r="B25" s="66"/>
      <c r="C25" s="54">
        <v>0.26592140622804367</v>
      </c>
      <c r="D25" s="39">
        <v>0.25541254638759336</v>
      </c>
      <c r="E25" s="51">
        <v>1.4768063956936583</v>
      </c>
      <c r="F25" s="51">
        <v>3.9837480743185494</v>
      </c>
      <c r="G25" s="37">
        <v>0</v>
      </c>
      <c r="H25" s="37">
        <v>0</v>
      </c>
      <c r="I25" s="37">
        <v>0</v>
      </c>
      <c r="J25" s="39">
        <v>0.69472467090774725</v>
      </c>
      <c r="K25" s="41">
        <v>6.6766130935355923</v>
      </c>
      <c r="L25" s="40">
        <v>-2.5485252750363134</v>
      </c>
      <c r="M25" s="39">
        <v>1.2790411560438582</v>
      </c>
      <c r="N25" s="25">
        <v>-1.2694841189924553</v>
      </c>
      <c r="O25" s="75">
        <v>5.407128974543137</v>
      </c>
      <c r="P25" s="42">
        <v>4.6127166762044434</v>
      </c>
    </row>
    <row r="26" spans="1:16" x14ac:dyDescent="0.2">
      <c r="A26" s="59">
        <v>2018</v>
      </c>
      <c r="B26" s="67"/>
      <c r="C26" s="55">
        <v>0.20678883969723263</v>
      </c>
      <c r="D26" s="46">
        <v>0.19747623147110688</v>
      </c>
      <c r="E26" s="52">
        <v>1.4537161710793831</v>
      </c>
      <c r="F26" s="52">
        <v>4.0589367578531999</v>
      </c>
      <c r="G26" s="44">
        <v>0</v>
      </c>
      <c r="H26" s="44">
        <v>0</v>
      </c>
      <c r="I26" s="44">
        <v>0</v>
      </c>
      <c r="J26" s="46">
        <v>0.69024501544320005</v>
      </c>
      <c r="K26" s="48">
        <v>6.6071630155441241</v>
      </c>
      <c r="L26" s="47">
        <v>-3.6009496648513664</v>
      </c>
      <c r="M26" s="46">
        <v>0.79785895750520963</v>
      </c>
      <c r="N26" s="69">
        <v>-2.8030907073461568</v>
      </c>
      <c r="O26" s="76">
        <v>3.8040723081979673</v>
      </c>
      <c r="P26" s="49">
        <v>4.6127166762044434</v>
      </c>
    </row>
    <row r="27" spans="1:16" x14ac:dyDescent="0.2">
      <c r="A27" s="59">
        <v>2019</v>
      </c>
      <c r="B27" s="66"/>
      <c r="C27" s="54">
        <v>0.21975839063013428</v>
      </c>
      <c r="D27" s="39">
        <v>5.5260967762757227E-2</v>
      </c>
      <c r="E27" s="51">
        <v>1.4242659292800723</v>
      </c>
      <c r="F27" s="51">
        <v>3.8745493247999994</v>
      </c>
      <c r="G27" s="37">
        <v>0</v>
      </c>
      <c r="H27" s="37">
        <v>0</v>
      </c>
      <c r="I27" s="37">
        <v>0</v>
      </c>
      <c r="J27" s="39">
        <v>0.69267003959999995</v>
      </c>
      <c r="K27" s="41">
        <v>6.2665046520729639</v>
      </c>
      <c r="L27" s="40">
        <v>-2.6924162553250457</v>
      </c>
      <c r="M27" s="39">
        <v>0.71268495707252355</v>
      </c>
      <c r="N27" s="25">
        <v>-1.9797312982525221</v>
      </c>
      <c r="O27" s="75">
        <v>4.2867733538204416</v>
      </c>
      <c r="P27" s="42">
        <v>4.6127166762044434</v>
      </c>
    </row>
    <row r="28" spans="1:16" x14ac:dyDescent="0.2">
      <c r="A28" s="59">
        <v>2020</v>
      </c>
      <c r="B28" s="67"/>
      <c r="C28" s="55">
        <v>0.14044998779744988</v>
      </c>
      <c r="D28" s="46">
        <v>4.815767697046254E-2</v>
      </c>
      <c r="E28" s="52">
        <v>0.99459358103999995</v>
      </c>
      <c r="F28" s="52">
        <v>3.4077351200000003</v>
      </c>
      <c r="G28" s="44">
        <v>0</v>
      </c>
      <c r="H28" s="44">
        <v>0</v>
      </c>
      <c r="I28" s="44">
        <v>0</v>
      </c>
      <c r="J28" s="46">
        <v>0.68460112000000017</v>
      </c>
      <c r="K28" s="48">
        <v>5.2755374858079129</v>
      </c>
      <c r="L28" s="47">
        <v>-1.8662792001951189</v>
      </c>
      <c r="M28" s="46">
        <v>0.73371851199615978</v>
      </c>
      <c r="N28" s="69">
        <v>-1.1325606881989592</v>
      </c>
      <c r="O28" s="76">
        <v>4.142976797608954</v>
      </c>
      <c r="P28" s="49">
        <v>4.6127166762044434</v>
      </c>
    </row>
    <row r="29" spans="1:16" x14ac:dyDescent="0.2">
      <c r="A29" s="113">
        <v>2021</v>
      </c>
      <c r="B29" s="66"/>
      <c r="C29" s="54">
        <v>0.26214714733693267</v>
      </c>
      <c r="D29" s="39">
        <v>0.28342170126030919</v>
      </c>
      <c r="E29" s="51">
        <v>3.6334846175143634</v>
      </c>
      <c r="F29" s="51">
        <v>3.6059796699999995</v>
      </c>
      <c r="G29" s="37">
        <v>0</v>
      </c>
      <c r="H29" s="37">
        <v>0</v>
      </c>
      <c r="I29" s="37">
        <v>0</v>
      </c>
      <c r="J29" s="39">
        <v>0.67902231250000011</v>
      </c>
      <c r="K29" s="41">
        <v>8.4640554486116049</v>
      </c>
      <c r="L29" s="40">
        <v>-6.298682365004999</v>
      </c>
      <c r="M29" s="39">
        <v>3.7968378341450006</v>
      </c>
      <c r="N29" s="25">
        <v>-2.5018445308599984</v>
      </c>
      <c r="O29" s="75">
        <v>5.9622109177516069</v>
      </c>
      <c r="P29" s="42">
        <v>4.6127166762044434</v>
      </c>
    </row>
    <row r="30" spans="1:16" ht="16" thickBot="1" x14ac:dyDescent="0.25">
      <c r="A30" s="60">
        <v>2022</v>
      </c>
      <c r="B30" s="22"/>
      <c r="C30" s="114">
        <v>0.34610628480404326</v>
      </c>
      <c r="D30" s="115">
        <v>0.36044193721289858</v>
      </c>
      <c r="E30" s="23">
        <v>7.7271245784949993</v>
      </c>
      <c r="F30" s="23">
        <v>2.6281753068932958</v>
      </c>
      <c r="G30" s="109">
        <v>0</v>
      </c>
      <c r="H30" s="109">
        <v>0</v>
      </c>
      <c r="I30" s="109">
        <v>0</v>
      </c>
      <c r="J30" s="115">
        <v>0.54605737488196415</v>
      </c>
      <c r="K30" s="116">
        <v>11.607905482287203</v>
      </c>
      <c r="L30" s="117">
        <v>-8.5875568057979255</v>
      </c>
      <c r="M30" s="115">
        <v>15.999124626534469</v>
      </c>
      <c r="N30" s="24">
        <v>7.4115678207365416</v>
      </c>
      <c r="O30" s="118">
        <v>19.019473303023744</v>
      </c>
      <c r="P30" s="119">
        <v>4.6127166762044425</v>
      </c>
    </row>
    <row r="31" spans="1:16" x14ac:dyDescent="0.2">
      <c r="N31" s="16" t="s">
        <v>79</v>
      </c>
      <c r="O31" s="15">
        <f>O29-P29</f>
        <v>1.3494942415471636</v>
      </c>
    </row>
  </sheetData>
  <mergeCells count="10">
    <mergeCell ref="B17:P17"/>
    <mergeCell ref="O18:O19"/>
    <mergeCell ref="P18:P19"/>
    <mergeCell ref="B2:N2"/>
    <mergeCell ref="B3:B4"/>
    <mergeCell ref="C3:K3"/>
    <mergeCell ref="B18:B19"/>
    <mergeCell ref="C18:K18"/>
    <mergeCell ref="L18:N18"/>
    <mergeCell ref="L3:N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S35"/>
  <sheetViews>
    <sheetView workbookViewId="0">
      <selection activeCell="F30" sqref="F30"/>
    </sheetView>
  </sheetViews>
  <sheetFormatPr baseColWidth="10" defaultRowHeight="15" x14ac:dyDescent="0.2"/>
  <cols>
    <col min="1" max="1" width="16.5" style="1" bestFit="1" customWidth="1"/>
    <col min="2" max="2" width="11.5" style="1"/>
    <col min="3" max="3" width="13.1640625" style="1" customWidth="1"/>
    <col min="4" max="4" width="12.83203125" style="1" customWidth="1"/>
    <col min="5" max="8" width="11.5" style="1"/>
    <col min="9" max="9" width="13.1640625" style="1" customWidth="1"/>
    <col min="10" max="12" width="12.1640625" style="1" customWidth="1"/>
    <col min="13" max="19" width="11.5" style="1"/>
  </cols>
  <sheetData>
    <row r="1" spans="1:19" ht="22" thickBot="1" x14ac:dyDescent="0.25">
      <c r="A1" s="5"/>
      <c r="B1" s="208" t="s">
        <v>84</v>
      </c>
      <c r="C1" s="208"/>
      <c r="D1" s="208"/>
      <c r="E1" s="208"/>
      <c r="F1" s="208"/>
      <c r="G1" s="208"/>
      <c r="H1" s="208"/>
      <c r="I1" s="94"/>
      <c r="J1" s="94"/>
      <c r="K1" s="94"/>
      <c r="L1" s="94"/>
      <c r="M1" s="94"/>
      <c r="N1" s="94"/>
      <c r="O1" s="94"/>
      <c r="R1"/>
      <c r="S1"/>
    </row>
    <row r="2" spans="1:19" ht="40.25" customHeight="1" thickBot="1" x14ac:dyDescent="0.25">
      <c r="A2" s="2"/>
      <c r="B2" s="126" t="s">
        <v>2</v>
      </c>
      <c r="C2" s="127" t="s">
        <v>14</v>
      </c>
      <c r="D2" s="127" t="s">
        <v>65</v>
      </c>
      <c r="E2" s="127" t="s">
        <v>12</v>
      </c>
      <c r="F2" s="127" t="s">
        <v>93</v>
      </c>
      <c r="G2" s="127" t="s">
        <v>13</v>
      </c>
      <c r="H2" s="128" t="s">
        <v>91</v>
      </c>
      <c r="R2"/>
      <c r="S2"/>
    </row>
    <row r="3" spans="1:19" x14ac:dyDescent="0.2">
      <c r="A3" s="89">
        <v>2012</v>
      </c>
      <c r="B3" s="84">
        <v>63</v>
      </c>
      <c r="C3" s="83">
        <v>25</v>
      </c>
      <c r="D3" s="77">
        <v>6.427999999999999</v>
      </c>
      <c r="E3" s="77">
        <v>4.7110000000000003</v>
      </c>
      <c r="F3" s="77">
        <v>2.0150000000000001</v>
      </c>
      <c r="G3" s="77">
        <v>7.6230000000000002</v>
      </c>
      <c r="H3" s="96">
        <v>3.4380000000000002</v>
      </c>
      <c r="R3"/>
      <c r="S3"/>
    </row>
    <row r="4" spans="1:19" x14ac:dyDescent="0.2">
      <c r="A4" s="90">
        <f t="shared" ref="A4:A12" si="0">A3+1</f>
        <v>2013</v>
      </c>
      <c r="B4" s="19">
        <v>63</v>
      </c>
      <c r="C4" s="17">
        <v>25</v>
      </c>
      <c r="D4" s="21">
        <v>6.427999999999999</v>
      </c>
      <c r="E4" s="21">
        <v>5.5890000000000004</v>
      </c>
      <c r="F4" s="21">
        <v>2.0150000000000001</v>
      </c>
      <c r="G4" s="21">
        <v>8.2029999999999994</v>
      </c>
      <c r="H4" s="97">
        <v>4.0430000000000001</v>
      </c>
      <c r="R4"/>
      <c r="S4"/>
    </row>
    <row r="5" spans="1:19" x14ac:dyDescent="0.2">
      <c r="A5" s="90">
        <f t="shared" si="0"/>
        <v>2014</v>
      </c>
      <c r="B5" s="86">
        <v>63</v>
      </c>
      <c r="C5" s="85">
        <v>25</v>
      </c>
      <c r="D5" s="78">
        <v>4.8629999999999995</v>
      </c>
      <c r="E5" s="78">
        <v>6.1640000000000006</v>
      </c>
      <c r="F5" s="78">
        <v>2.0150000000000001</v>
      </c>
      <c r="G5" s="78">
        <v>9.3759999999999994</v>
      </c>
      <c r="H5" s="99">
        <v>4.9290000000000003</v>
      </c>
      <c r="R5"/>
      <c r="S5"/>
    </row>
    <row r="6" spans="1:19" x14ac:dyDescent="0.2">
      <c r="A6" s="90">
        <f t="shared" si="0"/>
        <v>2015</v>
      </c>
      <c r="B6" s="19">
        <v>63</v>
      </c>
      <c r="C6" s="17">
        <v>25</v>
      </c>
      <c r="D6" s="21">
        <v>3.9929999999999999</v>
      </c>
      <c r="E6" s="21">
        <v>6.1640000000000006</v>
      </c>
      <c r="F6" s="21">
        <v>2.0150000000000001</v>
      </c>
      <c r="G6" s="21">
        <v>10.363</v>
      </c>
      <c r="H6" s="97">
        <v>5.782</v>
      </c>
      <c r="R6"/>
      <c r="S6"/>
    </row>
    <row r="7" spans="1:19" x14ac:dyDescent="0.2">
      <c r="A7" s="90">
        <f t="shared" si="0"/>
        <v>2016</v>
      </c>
      <c r="B7" s="86">
        <v>63</v>
      </c>
      <c r="C7" s="85">
        <v>25</v>
      </c>
      <c r="D7" s="78">
        <v>2.4129999999999998</v>
      </c>
      <c r="E7" s="78">
        <v>6.1640000000000006</v>
      </c>
      <c r="F7" s="78">
        <v>2.0150000000000001</v>
      </c>
      <c r="G7" s="78">
        <v>11.893000000000001</v>
      </c>
      <c r="H7" s="99">
        <v>6.2279999999999998</v>
      </c>
      <c r="R7"/>
      <c r="S7"/>
    </row>
    <row r="8" spans="1:19" x14ac:dyDescent="0.2">
      <c r="A8" s="90">
        <f t="shared" si="0"/>
        <v>2017</v>
      </c>
      <c r="B8" s="19">
        <v>63</v>
      </c>
      <c r="C8" s="17">
        <v>25</v>
      </c>
      <c r="D8" s="21">
        <v>2.4129999999999998</v>
      </c>
      <c r="E8" s="21">
        <v>6.1640000000000006</v>
      </c>
      <c r="F8" s="21">
        <v>2.0150000000000001</v>
      </c>
      <c r="G8" s="21">
        <v>13.599</v>
      </c>
      <c r="H8" s="97">
        <v>7.1879999999999997</v>
      </c>
      <c r="R8"/>
      <c r="S8"/>
    </row>
    <row r="9" spans="1:19" x14ac:dyDescent="0.2">
      <c r="A9" s="90">
        <f t="shared" si="0"/>
        <v>2018</v>
      </c>
      <c r="B9" s="86">
        <v>63</v>
      </c>
      <c r="C9" s="85">
        <v>25</v>
      </c>
      <c r="D9" s="78">
        <v>2.4129999999999998</v>
      </c>
      <c r="E9" s="78">
        <v>6.1640000000000006</v>
      </c>
      <c r="F9" s="78">
        <v>2.0150000000000001</v>
      </c>
      <c r="G9" s="78">
        <v>15.108000000000001</v>
      </c>
      <c r="H9" s="99">
        <v>8.0289999999999999</v>
      </c>
      <c r="R9"/>
      <c r="S9"/>
    </row>
    <row r="10" spans="1:19" x14ac:dyDescent="0.2">
      <c r="A10" s="90">
        <f t="shared" si="0"/>
        <v>2019</v>
      </c>
      <c r="B10" s="19">
        <v>63</v>
      </c>
      <c r="C10" s="17">
        <v>25</v>
      </c>
      <c r="D10" s="21">
        <v>2.4129999999999998</v>
      </c>
      <c r="E10" s="21">
        <v>6.1640000000000006</v>
      </c>
      <c r="F10" s="21">
        <v>2.0150000000000001</v>
      </c>
      <c r="G10" s="21">
        <v>16.494</v>
      </c>
      <c r="H10" s="97">
        <v>8.9</v>
      </c>
      <c r="R10"/>
      <c r="S10"/>
    </row>
    <row r="11" spans="1:19" x14ac:dyDescent="0.2">
      <c r="A11" s="90">
        <f t="shared" si="0"/>
        <v>2020</v>
      </c>
      <c r="B11" s="86">
        <v>63</v>
      </c>
      <c r="C11" s="85">
        <v>25</v>
      </c>
      <c r="D11" s="78">
        <v>2.4129999999999998</v>
      </c>
      <c r="E11" s="78">
        <v>6.1640000000000006</v>
      </c>
      <c r="F11" s="78">
        <v>2.0150000000000001</v>
      </c>
      <c r="G11" s="78">
        <v>17.594000000000001</v>
      </c>
      <c r="H11" s="99">
        <v>9.9209999999999994</v>
      </c>
      <c r="R11"/>
      <c r="S11"/>
    </row>
    <row r="12" spans="1:19" x14ac:dyDescent="0.2">
      <c r="A12" s="90">
        <f t="shared" si="0"/>
        <v>2021</v>
      </c>
      <c r="B12" s="19">
        <v>61</v>
      </c>
      <c r="C12" s="17">
        <v>25</v>
      </c>
      <c r="D12" s="21">
        <v>2.4129999999999998</v>
      </c>
      <c r="E12" s="21">
        <v>6.1640000000000006</v>
      </c>
      <c r="F12" s="21">
        <v>2.0150000000000001</v>
      </c>
      <c r="G12" s="21">
        <v>18.548999999999999</v>
      </c>
      <c r="H12" s="97">
        <v>11.728999999999999</v>
      </c>
      <c r="R12"/>
      <c r="S12"/>
    </row>
    <row r="13" spans="1:19" ht="16" thickBot="1" x14ac:dyDescent="0.25">
      <c r="A13" s="91">
        <f t="shared" ref="A13" si="1">A12+1</f>
        <v>2022</v>
      </c>
      <c r="B13" s="123">
        <v>61</v>
      </c>
      <c r="C13" s="124">
        <v>25</v>
      </c>
      <c r="D13" s="120">
        <v>2.4129999999999998</v>
      </c>
      <c r="E13" s="120">
        <v>6.1640000000000006</v>
      </c>
      <c r="F13" s="120">
        <v>2.0150000000000001</v>
      </c>
      <c r="G13" s="120">
        <v>19.699000000000002</v>
      </c>
      <c r="H13" s="125">
        <v>13.558</v>
      </c>
      <c r="R13"/>
      <c r="S13"/>
    </row>
    <row r="14" spans="1:19" x14ac:dyDescent="0.2">
      <c r="B14" s="3"/>
      <c r="C14" s="3"/>
      <c r="D14" s="3"/>
      <c r="E14" s="3"/>
      <c r="F14" s="3"/>
      <c r="G14" s="3"/>
      <c r="H14" s="3"/>
      <c r="I14" s="3"/>
      <c r="J14" s="3"/>
      <c r="K14" s="3"/>
      <c r="L14" s="3"/>
      <c r="M14" s="3"/>
      <c r="N14" s="3"/>
      <c r="O14" s="3"/>
      <c r="P14" s="3"/>
      <c r="Q14" s="3"/>
      <c r="R14" s="3"/>
      <c r="S14" s="3"/>
    </row>
    <row r="15" spans="1:19" ht="22" thickBot="1" x14ac:dyDescent="0.25">
      <c r="B15" s="208" t="s">
        <v>86</v>
      </c>
      <c r="C15" s="208"/>
      <c r="D15" s="208"/>
      <c r="E15" s="208"/>
      <c r="F15" s="208"/>
      <c r="G15" s="208"/>
      <c r="H15" s="208"/>
      <c r="I15" s="208"/>
      <c r="J15" s="208"/>
      <c r="K15" s="208"/>
      <c r="L15" s="208"/>
      <c r="M15" s="208"/>
    </row>
    <row r="16" spans="1:19" ht="16" x14ac:dyDescent="0.2">
      <c r="B16" s="209" t="s">
        <v>68</v>
      </c>
      <c r="C16" s="210"/>
      <c r="D16" s="210"/>
      <c r="E16" s="210"/>
      <c r="F16" s="210"/>
      <c r="G16" s="210"/>
      <c r="H16" s="210"/>
      <c r="I16" s="211"/>
      <c r="J16" s="209" t="s">
        <v>82</v>
      </c>
      <c r="K16" s="210"/>
      <c r="L16" s="211"/>
      <c r="M16" s="206" t="s">
        <v>83</v>
      </c>
    </row>
    <row r="17" spans="1:19" s="93" customFormat="1" ht="33" customHeight="1" thickBot="1" x14ac:dyDescent="0.25">
      <c r="A17" s="92"/>
      <c r="B17" s="101" t="s">
        <v>2</v>
      </c>
      <c r="C17" s="102" t="s">
        <v>14</v>
      </c>
      <c r="D17" s="102" t="s">
        <v>65</v>
      </c>
      <c r="E17" s="102" t="s">
        <v>12</v>
      </c>
      <c r="F17" s="102" t="s">
        <v>93</v>
      </c>
      <c r="G17" s="102" t="s">
        <v>13</v>
      </c>
      <c r="H17" s="102" t="s">
        <v>91</v>
      </c>
      <c r="I17" s="100" t="s">
        <v>7</v>
      </c>
      <c r="J17" s="101" t="s">
        <v>15</v>
      </c>
      <c r="K17" s="102" t="s">
        <v>16</v>
      </c>
      <c r="L17" s="100" t="s">
        <v>85</v>
      </c>
      <c r="M17" s="207"/>
      <c r="N17" s="92"/>
      <c r="O17" s="92"/>
      <c r="P17" s="92"/>
      <c r="Q17" s="92"/>
      <c r="R17" s="92"/>
      <c r="S17" s="92"/>
    </row>
    <row r="18" spans="1:19" x14ac:dyDescent="0.2">
      <c r="A18" s="89">
        <v>2012</v>
      </c>
      <c r="B18" s="84">
        <v>14.278239360000001</v>
      </c>
      <c r="C18" s="77">
        <v>3</v>
      </c>
      <c r="D18" s="77">
        <v>1.6673242586943064</v>
      </c>
      <c r="E18" s="77">
        <v>0.43646902202961246</v>
      </c>
      <c r="F18" s="77">
        <v>0.1120125339914671</v>
      </c>
      <c r="G18" s="77">
        <v>1.2594232728000001</v>
      </c>
      <c r="H18" s="77">
        <v>1.1558482922138615</v>
      </c>
      <c r="I18" s="103">
        <f t="shared" ref="I18:I28" si="2">SUM(B18:H18)</f>
        <v>21.909316739729249</v>
      </c>
      <c r="J18" s="95">
        <v>3.5019999999999998</v>
      </c>
      <c r="K18" s="77">
        <v>8.5139999999999993</v>
      </c>
      <c r="L18" s="103">
        <f t="shared" ref="L18:L27" si="3">J18+K18</f>
        <v>12.015999999999998</v>
      </c>
      <c r="M18" s="89">
        <f t="shared" ref="M18:M27" si="4">I18+L18</f>
        <v>33.925316739729247</v>
      </c>
    </row>
    <row r="19" spans="1:19" x14ac:dyDescent="0.2">
      <c r="A19" s="90">
        <f t="shared" ref="A19:A27" si="5">A18+1</f>
        <v>2013</v>
      </c>
      <c r="B19" s="19">
        <v>14.278239360000001</v>
      </c>
      <c r="C19" s="21">
        <v>3</v>
      </c>
      <c r="D19" s="21">
        <v>1.6673242586943064</v>
      </c>
      <c r="E19" s="21">
        <v>0.51781476631787393</v>
      </c>
      <c r="F19" s="21">
        <v>0.1120125339914671</v>
      </c>
      <c r="G19" s="21">
        <v>1.3552471608000001</v>
      </c>
      <c r="H19" s="21">
        <v>1.2940132898138612</v>
      </c>
      <c r="I19" s="26">
        <f t="shared" si="2"/>
        <v>22.224651369617511</v>
      </c>
      <c r="J19" s="20">
        <v>3.5019999999999998</v>
      </c>
      <c r="K19" s="21">
        <v>8.5139999999999993</v>
      </c>
      <c r="L19" s="26">
        <f t="shared" si="3"/>
        <v>12.015999999999998</v>
      </c>
      <c r="M19" s="90">
        <f t="shared" si="4"/>
        <v>34.24065136961751</v>
      </c>
    </row>
    <row r="20" spans="1:19" x14ac:dyDescent="0.2">
      <c r="A20" s="90">
        <f t="shared" si="5"/>
        <v>2014</v>
      </c>
      <c r="B20" s="86">
        <v>14.278239360000001</v>
      </c>
      <c r="C20" s="78">
        <v>3</v>
      </c>
      <c r="D20" s="78">
        <v>1.2613873475467352</v>
      </c>
      <c r="E20" s="78">
        <v>0.57108789042465102</v>
      </c>
      <c r="F20" s="78">
        <v>0.1120125339914671</v>
      </c>
      <c r="G20" s="78">
        <v>1.5490427136</v>
      </c>
      <c r="H20" s="78">
        <v>1.4455006706138613</v>
      </c>
      <c r="I20" s="104">
        <f t="shared" si="2"/>
        <v>22.217270516176711</v>
      </c>
      <c r="J20" s="98">
        <v>3.629</v>
      </c>
      <c r="K20" s="78">
        <v>8.5139999999999993</v>
      </c>
      <c r="L20" s="104">
        <f t="shared" si="3"/>
        <v>12.142999999999999</v>
      </c>
      <c r="M20" s="90">
        <f t="shared" si="4"/>
        <v>34.360270516176712</v>
      </c>
    </row>
    <row r="21" spans="1:19" x14ac:dyDescent="0.2">
      <c r="A21" s="90">
        <f t="shared" si="5"/>
        <v>2015</v>
      </c>
      <c r="B21" s="19">
        <v>14.278239360000001</v>
      </c>
      <c r="C21" s="21">
        <v>3</v>
      </c>
      <c r="D21" s="21">
        <v>1.0357227387937722</v>
      </c>
      <c r="E21" s="21">
        <v>0.57108789042465102</v>
      </c>
      <c r="F21" s="21">
        <v>0.1120125339914671</v>
      </c>
      <c r="G21" s="21">
        <v>1.7121085368000002</v>
      </c>
      <c r="H21" s="21">
        <v>1.5686324570138614</v>
      </c>
      <c r="I21" s="26">
        <f t="shared" si="2"/>
        <v>22.277803517023752</v>
      </c>
      <c r="J21" s="20">
        <v>3.7090000000000001</v>
      </c>
      <c r="K21" s="21">
        <v>8.8539999999999992</v>
      </c>
      <c r="L21" s="26">
        <f t="shared" si="3"/>
        <v>12.562999999999999</v>
      </c>
      <c r="M21" s="90">
        <f t="shared" si="4"/>
        <v>34.840803517023751</v>
      </c>
    </row>
    <row r="22" spans="1:19" x14ac:dyDescent="0.2">
      <c r="A22" s="90">
        <f t="shared" si="5"/>
        <v>2016</v>
      </c>
      <c r="B22" s="86">
        <v>14.278239360000001</v>
      </c>
      <c r="C22" s="78">
        <v>3</v>
      </c>
      <c r="D22" s="78">
        <v>0.62589505852977001</v>
      </c>
      <c r="E22" s="78">
        <v>0.57108789042465102</v>
      </c>
      <c r="F22" s="78">
        <v>0.1120125339914671</v>
      </c>
      <c r="G22" s="78">
        <v>1.9648853448000003</v>
      </c>
      <c r="H22" s="78">
        <v>1.6334730426138615</v>
      </c>
      <c r="I22" s="104">
        <f t="shared" si="2"/>
        <v>22.18559323035975</v>
      </c>
      <c r="J22" s="98">
        <v>3.8460000000000001</v>
      </c>
      <c r="K22" s="78">
        <v>9.1180000000000003</v>
      </c>
      <c r="L22" s="104">
        <f t="shared" si="3"/>
        <v>12.964</v>
      </c>
      <c r="M22" s="90">
        <f t="shared" si="4"/>
        <v>35.149593230359748</v>
      </c>
    </row>
    <row r="23" spans="1:19" x14ac:dyDescent="0.2">
      <c r="A23" s="90">
        <f t="shared" si="5"/>
        <v>2017</v>
      </c>
      <c r="B23" s="19">
        <v>14.278239360000001</v>
      </c>
      <c r="C23" s="21">
        <v>3</v>
      </c>
      <c r="D23" s="21">
        <v>0.62589505852977001</v>
      </c>
      <c r="E23" s="21">
        <v>0.57108789042465102</v>
      </c>
      <c r="F23" s="21">
        <v>0.1120125339914671</v>
      </c>
      <c r="G23" s="21">
        <v>2.2192417560000002</v>
      </c>
      <c r="H23" s="21">
        <v>1.7550800050138613</v>
      </c>
      <c r="I23" s="26">
        <f t="shared" si="2"/>
        <v>22.561556603959751</v>
      </c>
      <c r="J23" s="20">
        <v>3.9210986174797884</v>
      </c>
      <c r="K23" s="21">
        <v>9.3569999999999993</v>
      </c>
      <c r="L23" s="26">
        <f t="shared" si="3"/>
        <v>13.278098617479788</v>
      </c>
      <c r="M23" s="90">
        <f t="shared" si="4"/>
        <v>35.839655221439543</v>
      </c>
    </row>
    <row r="24" spans="1:19" x14ac:dyDescent="0.2">
      <c r="A24" s="90">
        <f t="shared" si="5"/>
        <v>2018</v>
      </c>
      <c r="B24" s="86">
        <v>14.278239360000001</v>
      </c>
      <c r="C24" s="78">
        <v>3</v>
      </c>
      <c r="D24" s="78">
        <v>0.62589505852977001</v>
      </c>
      <c r="E24" s="78">
        <v>0.57108789042465102</v>
      </c>
      <c r="F24" s="78">
        <v>0.1120125339914671</v>
      </c>
      <c r="G24" s="78">
        <v>2.4442264128</v>
      </c>
      <c r="H24" s="78">
        <v>1.8607055446138616</v>
      </c>
      <c r="I24" s="104">
        <f t="shared" si="2"/>
        <v>22.89216680035975</v>
      </c>
      <c r="J24" s="98">
        <v>3.945571927784171</v>
      </c>
      <c r="K24" s="78">
        <v>9.2870000000000008</v>
      </c>
      <c r="L24" s="104">
        <f t="shared" si="3"/>
        <v>13.232571927784171</v>
      </c>
      <c r="M24" s="90">
        <f t="shared" si="4"/>
        <v>36.124738728143925</v>
      </c>
    </row>
    <row r="25" spans="1:19" x14ac:dyDescent="0.2">
      <c r="A25" s="90">
        <f t="shared" si="5"/>
        <v>2019</v>
      </c>
      <c r="B25" s="19">
        <v>14.278239360000001</v>
      </c>
      <c r="C25" s="21">
        <v>3</v>
      </c>
      <c r="D25" s="21">
        <v>0.62589505852977001</v>
      </c>
      <c r="E25" s="21">
        <v>0.57108789042465102</v>
      </c>
      <c r="F25" s="21">
        <v>0.1120125339914671</v>
      </c>
      <c r="G25" s="21">
        <v>2.6508723600000001</v>
      </c>
      <c r="H25" s="21">
        <v>1.9781357974138614</v>
      </c>
      <c r="I25" s="26">
        <f t="shared" si="2"/>
        <v>23.216243000359754</v>
      </c>
      <c r="J25" s="20">
        <v>4.037598251426493</v>
      </c>
      <c r="K25" s="21">
        <v>9.2750000000000004</v>
      </c>
      <c r="L25" s="26">
        <f t="shared" si="3"/>
        <v>13.312598251426493</v>
      </c>
      <c r="M25" s="90">
        <f t="shared" si="4"/>
        <v>36.528841251786247</v>
      </c>
    </row>
    <row r="26" spans="1:19" x14ac:dyDescent="0.2">
      <c r="A26" s="90">
        <f t="shared" si="5"/>
        <v>2020</v>
      </c>
      <c r="B26" s="86">
        <v>14.278239360000001</v>
      </c>
      <c r="C26" s="78">
        <v>3</v>
      </c>
      <c r="D26" s="78">
        <v>0.62589505852977001</v>
      </c>
      <c r="E26" s="78">
        <v>0.57108789042465102</v>
      </c>
      <c r="F26" s="78">
        <v>0.1120125339914671</v>
      </c>
      <c r="G26" s="78">
        <v>2.81487708</v>
      </c>
      <c r="H26" s="78">
        <v>2.1196451878138616</v>
      </c>
      <c r="I26" s="104">
        <f t="shared" si="2"/>
        <v>23.521757110759751</v>
      </c>
      <c r="J26" s="98">
        <v>4.1811731332580422</v>
      </c>
      <c r="K26" s="78">
        <v>9.1530000000000005</v>
      </c>
      <c r="L26" s="104">
        <f t="shared" si="3"/>
        <v>13.334173133258043</v>
      </c>
      <c r="M26" s="90">
        <f t="shared" si="4"/>
        <v>36.855930244017792</v>
      </c>
    </row>
    <row r="27" spans="1:19" x14ac:dyDescent="0.2">
      <c r="A27" s="90">
        <f t="shared" si="5"/>
        <v>2021</v>
      </c>
      <c r="B27" s="19">
        <v>13.824961920000002</v>
      </c>
      <c r="C27" s="21">
        <v>3</v>
      </c>
      <c r="D27" s="21">
        <v>0.62589505852977001</v>
      </c>
      <c r="E27" s="21">
        <v>0.57108789042465102</v>
      </c>
      <c r="F27" s="21">
        <v>0.1120125339914671</v>
      </c>
      <c r="G27" s="21">
        <v>2.9572629960000003</v>
      </c>
      <c r="H27" s="21">
        <v>2.3474293654138614</v>
      </c>
      <c r="I27" s="26">
        <f t="shared" si="2"/>
        <v>23.438649764359752</v>
      </c>
      <c r="J27" s="20">
        <v>4.1811731332580422</v>
      </c>
      <c r="K27" s="21">
        <v>9.1530000000000005</v>
      </c>
      <c r="L27" s="26">
        <f t="shared" si="3"/>
        <v>13.334173133258043</v>
      </c>
      <c r="M27" s="90">
        <f t="shared" si="4"/>
        <v>36.772822897617793</v>
      </c>
    </row>
    <row r="28" spans="1:19" ht="16" thickBot="1" x14ac:dyDescent="0.25">
      <c r="A28" s="91">
        <f t="shared" ref="A28" si="6">A27+1</f>
        <v>2022</v>
      </c>
      <c r="B28" s="123">
        <v>13.824961920000002</v>
      </c>
      <c r="C28" s="120">
        <v>3</v>
      </c>
      <c r="D28" s="120">
        <v>0.62589505852977001</v>
      </c>
      <c r="E28" s="120">
        <v>0.57108789042465102</v>
      </c>
      <c r="F28" s="120">
        <v>0.1120125339914671</v>
      </c>
      <c r="G28" s="120">
        <v>3.1287224760000005</v>
      </c>
      <c r="H28" s="120">
        <v>2.7310963414138616</v>
      </c>
      <c r="I28" s="122">
        <f t="shared" si="2"/>
        <v>23.993776220359749</v>
      </c>
      <c r="J28" s="121">
        <v>4.1811731332580422</v>
      </c>
      <c r="K28" s="120">
        <v>9.1530000000000005</v>
      </c>
      <c r="L28" s="122">
        <f t="shared" ref="L28" si="7">J28+K28</f>
        <v>13.334173133258043</v>
      </c>
      <c r="M28" s="91">
        <f t="shared" ref="M28" si="8">I28+L28</f>
        <v>37.32794935361779</v>
      </c>
    </row>
    <row r="30" spans="1:19" x14ac:dyDescent="0.2">
      <c r="A30" s="8" t="s">
        <v>46</v>
      </c>
      <c r="B30" s="8" t="s">
        <v>41</v>
      </c>
    </row>
    <row r="31" spans="1:19" x14ac:dyDescent="0.2">
      <c r="A31" s="8" t="s">
        <v>47</v>
      </c>
      <c r="B31" s="8" t="s">
        <v>42</v>
      </c>
    </row>
    <row r="32" spans="1:19" x14ac:dyDescent="0.2">
      <c r="A32" s="8" t="s">
        <v>48</v>
      </c>
      <c r="B32" s="8" t="s">
        <v>43</v>
      </c>
    </row>
    <row r="33" spans="1:2" x14ac:dyDescent="0.2">
      <c r="A33" s="8" t="s">
        <v>49</v>
      </c>
      <c r="B33" s="8" t="s">
        <v>44</v>
      </c>
    </row>
    <row r="34" spans="1:2" x14ac:dyDescent="0.2">
      <c r="A34" s="8" t="s">
        <v>50</v>
      </c>
      <c r="B34" s="8" t="s">
        <v>45</v>
      </c>
    </row>
    <row r="35" spans="1:2" x14ac:dyDescent="0.2">
      <c r="A35" t="s">
        <v>87</v>
      </c>
      <c r="B35" s="1" t="s">
        <v>88</v>
      </c>
    </row>
  </sheetData>
  <mergeCells count="5">
    <mergeCell ref="M16:M17"/>
    <mergeCell ref="B15:M15"/>
    <mergeCell ref="B1:H1"/>
    <mergeCell ref="B16:I16"/>
    <mergeCell ref="J16:L16"/>
  </mergeCells>
  <pageMargins left="0.7" right="0.7" top="0.75" bottom="0.75" header="0.3" footer="0.3"/>
  <pageSetup paperSize="9" orientation="portrait" verticalDpi="598" r:id="rId1"/>
  <ignoredErrors>
    <ignoredError sqref="I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O9" sqref="O9"/>
    </sheetView>
  </sheetViews>
  <sheetFormatPr baseColWidth="10" defaultRowHeight="15" x14ac:dyDescent="0.2"/>
  <sheetData/>
  <pageMargins left="0.7" right="0.7" top="0.75" bottom="0.75" header="0.3" footer="0.3"/>
  <pageSetup paperSize="9" orientation="portrait" verticalDpi="598"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7:S31"/>
  <sheetViews>
    <sheetView workbookViewId="0">
      <selection activeCell="I34" sqref="I34"/>
    </sheetView>
  </sheetViews>
  <sheetFormatPr baseColWidth="10" defaultRowHeight="15" x14ac:dyDescent="0.2"/>
  <cols>
    <col min="1" max="1" width="10.83203125" customWidth="1"/>
  </cols>
  <sheetData>
    <row r="27" spans="1:19" ht="19" customHeight="1" x14ac:dyDescent="0.2"/>
    <row r="28" spans="1:19" ht="47" customHeight="1" x14ac:dyDescent="0.2">
      <c r="A28" s="212" t="s">
        <v>60</v>
      </c>
      <c r="B28" s="212"/>
      <c r="C28" s="212"/>
      <c r="D28" s="212"/>
      <c r="E28" s="212"/>
      <c r="F28" s="212"/>
      <c r="G28" s="212"/>
      <c r="H28" s="212"/>
      <c r="I28" s="212"/>
      <c r="J28" s="212"/>
      <c r="K28" s="212"/>
      <c r="L28" s="212"/>
      <c r="M28" s="212"/>
      <c r="N28" s="212"/>
      <c r="O28" s="212"/>
      <c r="P28" s="212"/>
      <c r="Q28" s="212"/>
      <c r="R28" s="212"/>
    </row>
    <row r="29" spans="1:19" ht="22" customHeight="1" x14ac:dyDescent="0.2">
      <c r="A29" s="13" t="s">
        <v>59</v>
      </c>
      <c r="B29" s="14"/>
      <c r="C29" s="14"/>
      <c r="D29" s="14"/>
      <c r="E29" s="14"/>
      <c r="F29" s="14"/>
      <c r="G29" s="14"/>
      <c r="H29" s="14"/>
      <c r="I29" s="14"/>
      <c r="J29" s="14"/>
      <c r="K29" s="14"/>
      <c r="L29" s="14"/>
      <c r="M29" s="14"/>
      <c r="N29" s="14"/>
      <c r="O29" s="14"/>
      <c r="P29" s="14"/>
      <c r="Q29" s="14"/>
      <c r="R29" s="14"/>
      <c r="S29" s="14"/>
    </row>
    <row r="30" spans="1:19" ht="60.5" customHeight="1" x14ac:dyDescent="0.2">
      <c r="A30" s="212" t="s">
        <v>62</v>
      </c>
      <c r="B30" s="212"/>
      <c r="C30" s="212"/>
      <c r="D30" s="212"/>
      <c r="E30" s="212"/>
      <c r="F30" s="212"/>
      <c r="G30" s="212"/>
      <c r="H30" s="212"/>
      <c r="I30" s="212"/>
      <c r="J30" s="212"/>
      <c r="K30" s="212"/>
      <c r="L30" s="212"/>
      <c r="M30" s="212"/>
      <c r="N30" s="212"/>
      <c r="O30" s="212"/>
      <c r="P30" s="212"/>
      <c r="Q30" s="212"/>
      <c r="R30" s="212"/>
    </row>
    <row r="31" spans="1:19" ht="19" x14ac:dyDescent="0.2">
      <c r="A31" s="13"/>
    </row>
  </sheetData>
  <mergeCells count="2">
    <mergeCell ref="A28:R28"/>
    <mergeCell ref="A30:R30"/>
  </mergeCells>
  <pageMargins left="0.7" right="0.7" top="0.75" bottom="0.75" header="0.3" footer="0.3"/>
  <pageSetup paperSize="9"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A lire</vt:lpstr>
      <vt:lpstr>Bilans</vt:lpstr>
      <vt:lpstr>Volumes et coûts variables</vt:lpstr>
      <vt:lpstr>Capacités et coûts fixes</vt:lpstr>
      <vt:lpstr>Graphe Evolution des coûts</vt:lpstr>
      <vt:lpstr>Graphe comparaison Coût &amp; Prix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DEBREGEAS ANNE</dc:creator>
  <cp:lastModifiedBy>Marion Cohen</cp:lastModifiedBy>
  <dcterms:created xsi:type="dcterms:W3CDTF">2022-02-14T17:50:02Z</dcterms:created>
  <dcterms:modified xsi:type="dcterms:W3CDTF">2023-04-28T11:16:11Z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d26f538-337a-4593-a7e6-123667b1a538_Enabled">
    <vt:lpwstr>true</vt:lpwstr>
  </property>
  <property fmtid="{D5CDD505-2E9C-101B-9397-08002B2CF9AE}" pid="3" name="MSIP_Label_2d26f538-337a-4593-a7e6-123667b1a538_SetDate">
    <vt:lpwstr>2022-02-14T17:50:02Z</vt:lpwstr>
  </property>
  <property fmtid="{D5CDD505-2E9C-101B-9397-08002B2CF9AE}" pid="4" name="MSIP_Label_2d26f538-337a-4593-a7e6-123667b1a538_Method">
    <vt:lpwstr>Standard</vt:lpwstr>
  </property>
  <property fmtid="{D5CDD505-2E9C-101B-9397-08002B2CF9AE}" pid="5" name="MSIP_Label_2d26f538-337a-4593-a7e6-123667b1a538_Name">
    <vt:lpwstr>C1 Interne</vt:lpwstr>
  </property>
  <property fmtid="{D5CDD505-2E9C-101B-9397-08002B2CF9AE}" pid="6" name="MSIP_Label_2d26f538-337a-4593-a7e6-123667b1a538_SiteId">
    <vt:lpwstr>e242425b-70fc-44dc-9ddf-c21e304e6c80</vt:lpwstr>
  </property>
  <property fmtid="{D5CDD505-2E9C-101B-9397-08002B2CF9AE}" pid="7" name="MSIP_Label_2d26f538-337a-4593-a7e6-123667b1a538_ActionId">
    <vt:lpwstr>a80660cd-973f-486e-a392-4706462447bf</vt:lpwstr>
  </property>
  <property fmtid="{D5CDD505-2E9C-101B-9397-08002B2CF9AE}" pid="8" name="MSIP_Label_2d26f538-337a-4593-a7e6-123667b1a538_ContentBits">
    <vt:lpwstr>0</vt:lpwstr>
  </property>
</Properties>
</file>